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" windowWidth="22056" windowHeight="8808"/>
  </bookViews>
  <sheets>
    <sheet name="таблица (12 мес )24" sheetId="1" r:id="rId1"/>
  </sheets>
  <externalReferences>
    <externalReference r:id="rId2"/>
    <externalReference r:id="rId3"/>
  </externalReferences>
  <definedNames>
    <definedName name="_xlnm._FilterDatabase" localSheetId="0" hidden="1">'таблица (12 мес )24'!$A$9:$OK$51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'таблица (12 мес )24'!$A:$D,'таблица (12 мес )24'!$5:$9</definedName>
    <definedName name="новый" localSheetId="0">'[2]1D_Gorin'!#REF!</definedName>
    <definedName name="новый">'[2]1D_Gorin'!#REF!</definedName>
    <definedName name="_xlnm.Print_Area" localSheetId="0">'таблица (12 мес )24'!$A$1:$AE$50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E10" i="1" l="1"/>
  <c r="W50" i="1" l="1"/>
  <c r="T50" i="1"/>
  <c r="S50" i="1"/>
  <c r="R50" i="1"/>
  <c r="K50" i="1"/>
  <c r="L50" i="1" s="1"/>
  <c r="J50" i="1"/>
  <c r="I50" i="1"/>
  <c r="G50" i="1"/>
  <c r="F50" i="1"/>
  <c r="E50" i="1"/>
  <c r="L49" i="1"/>
  <c r="H49" i="1"/>
  <c r="M49" i="1" s="1"/>
  <c r="AB48" i="1"/>
  <c r="AA48" i="1"/>
  <c r="Z48" i="1"/>
  <c r="M48" i="1"/>
  <c r="L48" i="1"/>
  <c r="H48" i="1"/>
  <c r="AC47" i="1"/>
  <c r="AB47" i="1"/>
  <c r="AA47" i="1"/>
  <c r="Z47" i="1"/>
  <c r="L47" i="1"/>
  <c r="H47" i="1"/>
  <c r="M47" i="1" s="1"/>
  <c r="U46" i="1"/>
  <c r="AA46" i="1" s="1"/>
  <c r="M46" i="1"/>
  <c r="L46" i="1"/>
  <c r="H46" i="1"/>
  <c r="AA45" i="1"/>
  <c r="U45" i="1"/>
  <c r="L45" i="1"/>
  <c r="H45" i="1"/>
  <c r="M45" i="1" s="1"/>
  <c r="U44" i="1"/>
  <c r="AA44" i="1" s="1"/>
  <c r="M44" i="1"/>
  <c r="L44" i="1"/>
  <c r="H44" i="1"/>
  <c r="U43" i="1"/>
  <c r="AA43" i="1" s="1"/>
  <c r="L43" i="1"/>
  <c r="H43" i="1"/>
  <c r="M43" i="1" s="1"/>
  <c r="AA42" i="1"/>
  <c r="U42" i="1"/>
  <c r="L42" i="1"/>
  <c r="H42" i="1"/>
  <c r="M42" i="1" s="1"/>
  <c r="U41" i="1"/>
  <c r="AA41" i="1" s="1"/>
  <c r="M41" i="1"/>
  <c r="L41" i="1"/>
  <c r="H41" i="1"/>
  <c r="AB40" i="1"/>
  <c r="AC40" i="1" s="1"/>
  <c r="AA40" i="1"/>
  <c r="Z40" i="1"/>
  <c r="L40" i="1"/>
  <c r="H40" i="1"/>
  <c r="M40" i="1" s="1"/>
  <c r="L39" i="1"/>
  <c r="H39" i="1"/>
  <c r="M39" i="1" s="1"/>
  <c r="AA38" i="1"/>
  <c r="L38" i="1"/>
  <c r="M38" i="1" s="1"/>
  <c r="H38" i="1"/>
  <c r="L37" i="1"/>
  <c r="H37" i="1"/>
  <c r="M37" i="1" s="1"/>
  <c r="AA36" i="1"/>
  <c r="L36" i="1"/>
  <c r="H36" i="1"/>
  <c r="M36" i="1" s="1"/>
  <c r="AA35" i="1"/>
  <c r="L35" i="1"/>
  <c r="M35" i="1" s="1"/>
  <c r="H35" i="1"/>
  <c r="AA34" i="1"/>
  <c r="L34" i="1"/>
  <c r="H34" i="1"/>
  <c r="M34" i="1" s="1"/>
  <c r="AB33" i="1"/>
  <c r="AC33" i="1" s="1"/>
  <c r="U33" i="1"/>
  <c r="AA33" i="1" s="1"/>
  <c r="L33" i="1"/>
  <c r="H33" i="1"/>
  <c r="M33" i="1" s="1"/>
  <c r="U32" i="1"/>
  <c r="AA32" i="1" s="1"/>
  <c r="L32" i="1"/>
  <c r="H32" i="1"/>
  <c r="M32" i="1" s="1"/>
  <c r="AA31" i="1"/>
  <c r="U31" i="1"/>
  <c r="L31" i="1"/>
  <c r="H31" i="1"/>
  <c r="M31" i="1" s="1"/>
  <c r="U30" i="1"/>
  <c r="AA30" i="1" s="1"/>
  <c r="L30" i="1"/>
  <c r="H30" i="1"/>
  <c r="M30" i="1" s="1"/>
  <c r="AB29" i="1"/>
  <c r="AC29" i="1" s="1"/>
  <c r="AA29" i="1"/>
  <c r="Z29" i="1"/>
  <c r="L29" i="1"/>
  <c r="M29" i="1" s="1"/>
  <c r="H29" i="1"/>
  <c r="AB28" i="1"/>
  <c r="AC28" i="1" s="1"/>
  <c r="U28" i="1"/>
  <c r="AA28" i="1" s="1"/>
  <c r="L28" i="1"/>
  <c r="H28" i="1"/>
  <c r="M28" i="1" s="1"/>
  <c r="U27" i="1"/>
  <c r="AA27" i="1" s="1"/>
  <c r="L27" i="1"/>
  <c r="M27" i="1" s="1"/>
  <c r="H27" i="1"/>
  <c r="AA26" i="1"/>
  <c r="U26" i="1"/>
  <c r="L26" i="1"/>
  <c r="H26" i="1"/>
  <c r="M26" i="1" s="1"/>
  <c r="U25" i="1"/>
  <c r="AA25" i="1" s="1"/>
  <c r="L25" i="1"/>
  <c r="H25" i="1"/>
  <c r="M25" i="1" s="1"/>
  <c r="AC24" i="1"/>
  <c r="AB24" i="1"/>
  <c r="AA24" i="1"/>
  <c r="Z24" i="1"/>
  <c r="L24" i="1"/>
  <c r="H24" i="1"/>
  <c r="M24" i="1" s="1"/>
  <c r="AA23" i="1"/>
  <c r="L23" i="1"/>
  <c r="H23" i="1"/>
  <c r="M23" i="1" s="1"/>
  <c r="AA22" i="1"/>
  <c r="M22" i="1"/>
  <c r="L22" i="1"/>
  <c r="H22" i="1"/>
  <c r="AA21" i="1"/>
  <c r="L21" i="1"/>
  <c r="H21" i="1"/>
  <c r="M21" i="1" s="1"/>
  <c r="AA20" i="1"/>
  <c r="L20" i="1"/>
  <c r="H20" i="1"/>
  <c r="M20" i="1" s="1"/>
  <c r="AA19" i="1"/>
  <c r="M19" i="1"/>
  <c r="L19" i="1"/>
  <c r="H19" i="1"/>
  <c r="AA18" i="1"/>
  <c r="L18" i="1"/>
  <c r="H18" i="1"/>
  <c r="M18" i="1" s="1"/>
  <c r="AA17" i="1"/>
  <c r="L17" i="1"/>
  <c r="H17" i="1"/>
  <c r="M17" i="1" s="1"/>
  <c r="AA16" i="1"/>
  <c r="M16" i="1"/>
  <c r="L16" i="1"/>
  <c r="H16" i="1"/>
  <c r="L15" i="1"/>
  <c r="H15" i="1"/>
  <c r="M15" i="1" s="1"/>
  <c r="AA14" i="1"/>
  <c r="L14" i="1"/>
  <c r="H14" i="1"/>
  <c r="M14" i="1" s="1"/>
  <c r="AA13" i="1"/>
  <c r="M13" i="1"/>
  <c r="L13" i="1"/>
  <c r="H13" i="1"/>
  <c r="AA12" i="1"/>
  <c r="L12" i="1"/>
  <c r="H12" i="1"/>
  <c r="M12" i="1" s="1"/>
  <c r="AA11" i="1"/>
  <c r="L11" i="1"/>
  <c r="H11" i="1"/>
  <c r="M11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A10" i="1"/>
  <c r="M10" i="1"/>
  <c r="L10" i="1"/>
  <c r="H10" i="1"/>
  <c r="H50" i="1" l="1"/>
  <c r="M50" i="1" s="1"/>
  <c r="U49" i="1"/>
  <c r="AA49" i="1" s="1"/>
  <c r="U39" i="1"/>
  <c r="AA39" i="1" s="1"/>
  <c r="V38" i="1"/>
  <c r="U37" i="1"/>
  <c r="AA37" i="1" s="1"/>
  <c r="V36" i="1"/>
  <c r="V35" i="1"/>
  <c r="V34" i="1"/>
  <c r="V23" i="1"/>
  <c r="V22" i="1"/>
  <c r="V21" i="1"/>
  <c r="V20" i="1"/>
  <c r="V19" i="1"/>
  <c r="V18" i="1"/>
  <c r="V17" i="1"/>
  <c r="V16" i="1"/>
  <c r="U15" i="1"/>
  <c r="V14" i="1"/>
  <c r="V13" i="1"/>
  <c r="V12" i="1"/>
  <c r="V11" i="1"/>
  <c r="V10" i="1"/>
  <c r="Z33" i="1"/>
  <c r="Z28" i="1"/>
  <c r="AC48" i="1"/>
  <c r="X50" i="1"/>
  <c r="Y46" i="1" l="1"/>
  <c r="Y45" i="1"/>
  <c r="Y12" i="1"/>
  <c r="AB12" i="1" s="1"/>
  <c r="AC12" i="1" s="1"/>
  <c r="Y44" i="1"/>
  <c r="Y41" i="1"/>
  <c r="Y38" i="1"/>
  <c r="AB38" i="1" s="1"/>
  <c r="AC38" i="1" s="1"/>
  <c r="Y25" i="1"/>
  <c r="Y22" i="1"/>
  <c r="AB22" i="1" s="1"/>
  <c r="AC22" i="1" s="1"/>
  <c r="Y19" i="1"/>
  <c r="AB19" i="1" s="1"/>
  <c r="AC19" i="1" s="1"/>
  <c r="Y10" i="1"/>
  <c r="Y36" i="1"/>
  <c r="AB36" i="1" s="1"/>
  <c r="AC36" i="1" s="1"/>
  <c r="Y30" i="1"/>
  <c r="Y16" i="1"/>
  <c r="AB16" i="1" s="1"/>
  <c r="AC16" i="1" s="1"/>
  <c r="Y13" i="1"/>
  <c r="AB13" i="1" s="1"/>
  <c r="AC13" i="1" s="1"/>
  <c r="Y42" i="1"/>
  <c r="Y39" i="1"/>
  <c r="Y31" i="1"/>
  <c r="Y26" i="1"/>
  <c r="Y23" i="1"/>
  <c r="AB23" i="1" s="1"/>
  <c r="AC23" i="1" s="1"/>
  <c r="Y20" i="1"/>
  <c r="AB20" i="1" s="1"/>
  <c r="AC20" i="1" s="1"/>
  <c r="Y17" i="1"/>
  <c r="AB17" i="1" s="1"/>
  <c r="AC17" i="1" s="1"/>
  <c r="Y14" i="1"/>
  <c r="AB14" i="1" s="1"/>
  <c r="AC14" i="1" s="1"/>
  <c r="Y11" i="1"/>
  <c r="AB11" i="1" s="1"/>
  <c r="AC11" i="1" s="1"/>
  <c r="Y43" i="1"/>
  <c r="Y37" i="1"/>
  <c r="Y34" i="1"/>
  <c r="AB34" i="1" s="1"/>
  <c r="AC34" i="1" s="1"/>
  <c r="Y32" i="1"/>
  <c r="Y27" i="1"/>
  <c r="Y21" i="1"/>
  <c r="AB21" i="1" s="1"/>
  <c r="AC21" i="1" s="1"/>
  <c r="Y18" i="1"/>
  <c r="AB18" i="1" s="1"/>
  <c r="AC18" i="1" s="1"/>
  <c r="Y15" i="1"/>
  <c r="Y49" i="1"/>
  <c r="Y35" i="1"/>
  <c r="AB35" i="1" s="1"/>
  <c r="AC35" i="1" s="1"/>
  <c r="Z18" i="1"/>
  <c r="Z13" i="1"/>
  <c r="Z35" i="1"/>
  <c r="Z20" i="1"/>
  <c r="Z36" i="1"/>
  <c r="U50" i="1"/>
  <c r="AA15" i="1"/>
  <c r="AA50" i="1" s="1"/>
  <c r="Z21" i="1"/>
  <c r="V50" i="1"/>
  <c r="Z10" i="1"/>
  <c r="Z16" i="1"/>
  <c r="Z22" i="1"/>
  <c r="Z38" i="1"/>
  <c r="Z11" i="1"/>
  <c r="Z23" i="1"/>
  <c r="AB32" i="1" l="1"/>
  <c r="AC32" i="1" s="1"/>
  <c r="Z32" i="1"/>
  <c r="AB15" i="1"/>
  <c r="AC15" i="1" s="1"/>
  <c r="Z15" i="1"/>
  <c r="AB37" i="1"/>
  <c r="AC37" i="1" s="1"/>
  <c r="Z37" i="1"/>
  <c r="Z25" i="1"/>
  <c r="AB25" i="1"/>
  <c r="AC25" i="1" s="1"/>
  <c r="Z46" i="1"/>
  <c r="AB46" i="1"/>
  <c r="AC46" i="1" s="1"/>
  <c r="Z17" i="1"/>
  <c r="Z14" i="1"/>
  <c r="Z34" i="1"/>
  <c r="Z43" i="1"/>
  <c r="AB43" i="1"/>
  <c r="AC43" i="1" s="1"/>
  <c r="Z26" i="1"/>
  <c r="AB26" i="1"/>
  <c r="AC26" i="1" s="1"/>
  <c r="AB30" i="1"/>
  <c r="AC30" i="1" s="1"/>
  <c r="Z30" i="1"/>
  <c r="AB31" i="1"/>
  <c r="AC31" i="1" s="1"/>
  <c r="Z31" i="1"/>
  <c r="Z41" i="1"/>
  <c r="AB41" i="1"/>
  <c r="AC41" i="1" s="1"/>
  <c r="Z19" i="1"/>
  <c r="Z12" i="1"/>
  <c r="Z50" i="1" s="1"/>
  <c r="Z27" i="1"/>
  <c r="AB27" i="1"/>
  <c r="AC27" i="1" s="1"/>
  <c r="Z39" i="1"/>
  <c r="AB39" i="1"/>
  <c r="AC39" i="1" s="1"/>
  <c r="Y50" i="1"/>
  <c r="AB10" i="1"/>
  <c r="Z44" i="1"/>
  <c r="AB44" i="1"/>
  <c r="AC44" i="1" s="1"/>
  <c r="Z42" i="1"/>
  <c r="AB42" i="1"/>
  <c r="AC42" i="1" s="1"/>
  <c r="AB49" i="1"/>
  <c r="AC49" i="1" s="1"/>
  <c r="Z49" i="1"/>
  <c r="Z45" i="1"/>
  <c r="AB45" i="1"/>
  <c r="AC45" i="1" s="1"/>
  <c r="AB50" i="1" l="1"/>
  <c r="AC10" i="1"/>
  <c r="AC50" i="1" l="1"/>
  <c r="AD47" i="1" l="1"/>
  <c r="AE47" i="1" s="1"/>
  <c r="AD50" i="1"/>
  <c r="AD40" i="1" s="1"/>
  <c r="AE40" i="1" s="1"/>
  <c r="AD35" i="1"/>
  <c r="AE35" i="1" s="1"/>
  <c r="AD38" i="1"/>
  <c r="AE38" i="1" s="1"/>
  <c r="AD19" i="1"/>
  <c r="AE19" i="1" s="1"/>
  <c r="AD18" i="1"/>
  <c r="AE18" i="1" s="1"/>
  <c r="AD12" i="1"/>
  <c r="AE12" i="1" s="1"/>
  <c r="AD20" i="1"/>
  <c r="AE20" i="1" s="1"/>
  <c r="AD23" i="1"/>
  <c r="AE23" i="1" s="1"/>
  <c r="AD17" i="1"/>
  <c r="AE17" i="1" s="1"/>
  <c r="AD15" i="1"/>
  <c r="AE15" i="1" s="1"/>
  <c r="AD39" i="1"/>
  <c r="AE39" i="1" s="1"/>
  <c r="AD41" i="1"/>
  <c r="AE41" i="1" s="1"/>
  <c r="AD31" i="1"/>
  <c r="AE31" i="1" s="1"/>
  <c r="AD45" i="1"/>
  <c r="AE45" i="1" s="1"/>
  <c r="AD30" i="1"/>
  <c r="AE30" i="1" s="1"/>
  <c r="AD27" i="1"/>
  <c r="AE27" i="1" s="1"/>
  <c r="AD32" i="1"/>
  <c r="AE32" i="1" s="1"/>
  <c r="AD26" i="1"/>
  <c r="AE26" i="1" s="1"/>
  <c r="AD44" i="1"/>
  <c r="AE44" i="1" s="1"/>
  <c r="AD42" i="1"/>
  <c r="AE42" i="1" s="1"/>
  <c r="AD46" i="1"/>
  <c r="AE46" i="1" s="1"/>
  <c r="AD25" i="1"/>
  <c r="AE25" i="1" s="1"/>
  <c r="AD10" i="1"/>
  <c r="AD43" i="1" l="1"/>
  <c r="AE43" i="1" s="1"/>
  <c r="AD49" i="1"/>
  <c r="AE49" i="1" s="1"/>
  <c r="AD13" i="1"/>
  <c r="AE13" i="1" s="1"/>
  <c r="AD11" i="1"/>
  <c r="AE11" i="1" s="1"/>
  <c r="AD22" i="1"/>
  <c r="AE22" i="1" s="1"/>
  <c r="AD24" i="1"/>
  <c r="AE24" i="1" s="1"/>
  <c r="AD36" i="1"/>
  <c r="AE36" i="1" s="1"/>
  <c r="AD34" i="1"/>
  <c r="AE34" i="1" s="1"/>
  <c r="AD29" i="1"/>
  <c r="AE29" i="1" s="1"/>
  <c r="AD21" i="1"/>
  <c r="AE21" i="1" s="1"/>
  <c r="AD48" i="1"/>
  <c r="AE48" i="1" s="1"/>
  <c r="AD33" i="1"/>
  <c r="AE33" i="1" s="1"/>
  <c r="AE50" i="1" s="1"/>
  <c r="AD37" i="1"/>
  <c r="AE37" i="1" s="1"/>
  <c r="AD14" i="1"/>
  <c r="AE14" i="1" s="1"/>
  <c r="AD16" i="1"/>
  <c r="AE16" i="1" s="1"/>
  <c r="AD28" i="1"/>
  <c r="AE28" i="1" s="1"/>
</calcChain>
</file>

<file path=xl/sharedStrings.xml><?xml version="1.0" encoding="utf-8"?>
<sst xmlns="http://schemas.openxmlformats.org/spreadsheetml/2006/main" count="85" uniqueCount="80">
  <si>
    <t xml:space="preserve">Приложение № 3
</t>
  </si>
  <si>
    <t>Сумма стимулирующих выплат, направляемых в медицинские организации  на финансовое обеспечение амбулаторно-поликлинической помощи по
 подушевому нормативу финансирования  по итогам оценки достижения значений показателей результативности деятельности за 2024 год</t>
  </si>
  <si>
    <t>№ п.п.</t>
  </si>
  <si>
    <t xml:space="preserve">№ в едином реестре МО </t>
  </si>
  <si>
    <t>Наименование МО</t>
  </si>
  <si>
    <t>Достижение планового показателя по выполнению объемов за 10 месяцев 2024 года</t>
  </si>
  <si>
    <t>Смертность прикрепленного населения за 11 месяцев (декабрь 2023 - октябрь 2024 года)</t>
  </si>
  <si>
    <t>Стимулирующая часть финансового обеспечения, руб.</t>
  </si>
  <si>
    <t>посещений с профилактической и иными целями</t>
  </si>
  <si>
    <t>обращений по поводу заболеваний</t>
  </si>
  <si>
    <t>Расчет среднего выполнения (посещений с профилактической и иными целями и обращений по поводу заболевания)</t>
  </si>
  <si>
    <t xml:space="preserve">Уменьшение показателя за период по отношению к показателю в предыдущем периоде (среднее значение коэффициента смертности за 2021, 2022,2023 годы),% </t>
  </si>
  <si>
    <t>Коэффициент  к размеру стимулирующей выплаты</t>
  </si>
  <si>
    <t xml:space="preserve"> Размер стимулирующей части АПП по плану на год ПК №10                 </t>
  </si>
  <si>
    <t>численность прикрепленного населения в 2024 году к медицинским организациям II и III группы</t>
  </si>
  <si>
    <t>II и III группа МО
Распределение 70% стимулирующей части АПП (ОС рд*0,7) , руб.</t>
  </si>
  <si>
    <t>III группа МО 
Распределение 30% стимулирующей части АПП (ОС рд*0,3) руб.</t>
  </si>
  <si>
    <t>ИТОГО стимулирующая часть 
(гр.17+гр18+гр.21)</t>
  </si>
  <si>
    <t>Итого стимулирующая часть с учетом применения коэффициента по  МО II группы гр.17* гр10* гр12</t>
  </si>
  <si>
    <t>Итого стимулирующая часть с учетом применения коэффициента по МО III группы (гр.18+гр.21)* гр10* гр13</t>
  </si>
  <si>
    <t>ИТОГО стимулирующая часть с учетом применения коэффициента по МО II и III группы (гр.23+гр.24)</t>
  </si>
  <si>
    <t>Остаток (гр.14-гр.25)</t>
  </si>
  <si>
    <t>ВСЕГО стимулирующая часть с учетом применения коэффициента по МО II и III группы (гр.25+гр.26)</t>
  </si>
  <si>
    <t>план год</t>
  </si>
  <si>
    <t>план ПК №9</t>
  </si>
  <si>
    <t xml:space="preserve">факт </t>
  </si>
  <si>
    <t xml:space="preserve">Значение показателя по итогам отчетного периода,%
 </t>
  </si>
  <si>
    <t xml:space="preserve">% </t>
  </si>
  <si>
    <t>Смертность прикрепленного населения в возрасте от 30 до 69 лет за период</t>
  </si>
  <si>
    <t>Смертность детей в возрасте 0 - 17 лет за период</t>
  </si>
  <si>
    <t>ОС рд</t>
  </si>
  <si>
    <t>Числ i</t>
  </si>
  <si>
    <r>
      <t xml:space="preserve">ОС рд (нас ) = 0,7*ОС рд/
</t>
    </r>
    <r>
      <rPr>
        <b/>
        <sz val="10"/>
        <color theme="1"/>
        <rFont val="Calibri"/>
        <family val="2"/>
        <charset val="204"/>
      </rPr>
      <t>∑</t>
    </r>
    <r>
      <rPr>
        <b/>
        <sz val="8.5"/>
        <color theme="1"/>
        <rFont val="Times New Roman"/>
        <family val="1"/>
        <charset val="204"/>
      </rPr>
      <t xml:space="preserve"> Числ 
  сумма на 1 прикрепленное лицо
 </t>
    </r>
  </si>
  <si>
    <t>ОС рд i
 = ОС рд(нас)*Числ i
II группа</t>
  </si>
  <si>
    <t>ОС рд i
 = ОС рд(нас)* Числ i
III группа</t>
  </si>
  <si>
    <t xml:space="preserve">набрано баллов (III группа МО)
 Балл i </t>
  </si>
  <si>
    <r>
      <t>ОС рд (балл ) = 0,3*ОС рд/</t>
    </r>
    <r>
      <rPr>
        <b/>
        <sz val="10"/>
        <color theme="1"/>
        <rFont val="Calibri"/>
        <family val="2"/>
        <charset val="204"/>
      </rPr>
      <t>∑</t>
    </r>
    <r>
      <rPr>
        <b/>
        <sz val="8.5"/>
        <color theme="1"/>
        <rFont val="Times New Roman"/>
        <family val="1"/>
        <charset val="204"/>
      </rPr>
      <t xml:space="preserve"> Балл 
 руб. на 1 балл
 </t>
    </r>
  </si>
  <si>
    <t>ОС рд (балл) i = ОС рд (балл)* Балл i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</si>
  <si>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</si>
  <si>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</si>
  <si>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</si>
  <si>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Железнодорожного района"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</si>
  <si>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</si>
  <si>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</si>
  <si>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</si>
  <si>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</si>
  <si>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</si>
  <si>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</si>
  <si>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</si>
  <si>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больница" им.профессора А.M. Войно-Ясенецкого</t>
  </si>
  <si>
    <t>КГБУЗ "Детская городская клиническая больница им. В.М. Истомина"</t>
  </si>
  <si>
    <t>КГБУЗ "Детская городская клиническая больница №9"</t>
  </si>
  <si>
    <t>Хабаровская поликлиника ФГБУЗ "ДВОМЦ ФМБА России"</t>
  </si>
  <si>
    <t>ФГБОУ ВО "ДВГМУ" МЗ РФ</t>
  </si>
  <si>
    <t>ЧУЗ "Клиническая больница "РЖД-Медицина" города Хабаровск"</t>
  </si>
  <si>
    <t>КГБУЗ "Князе-Волконская РБ"</t>
  </si>
  <si>
    <t>КГБУЗ "Хабаровская районная больница"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</si>
  <si>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</si>
  <si>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</si>
  <si>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</si>
  <si>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</si>
  <si>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 xml:space="preserve"> КГБУЗ "Городская больница" имени М.И. Шевчук </t>
  </si>
  <si>
    <t>КГБУЗ "Городская больница" имени А.В Шульмана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</si>
  <si>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</si>
  <si>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</si>
  <si>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</si>
  <si>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ФГБУЗ "МСЧ №99 ФМБА России"</t>
  </si>
  <si>
    <t>КГБУЗ "Комсомольская межрайонная больница"</t>
  </si>
  <si>
    <t>КГБУЗ "Ванинская ЦРБ"</t>
  </si>
  <si>
    <t>Ванинская больница ФГБУ "ДВОМЦ ФМБА" России</t>
  </si>
  <si>
    <t>КГБУЗ "РБ Советско-Гаванская районная ЦРБ"</t>
  </si>
  <si>
    <t>КГБУЗ "ЦРБ Верхнебуреинская ЦРБ"</t>
  </si>
  <si>
    <t>КГБУЗ "Николаевская-на-Амуре ЦРБ"</t>
  </si>
  <si>
    <t>КГБУЗ "Солнечная районная больница"</t>
  </si>
  <si>
    <t xml:space="preserve">КГБУЗ "Ульчская районная больница" </t>
  </si>
  <si>
    <t>КГБУЗ "Тугуро-Чумиканская РБ"</t>
  </si>
  <si>
    <t>КГБУЗ "Аяно-Майская ЦРБ"</t>
  </si>
  <si>
    <t>КГБУЗ "Охотская ЦРБ"</t>
  </si>
  <si>
    <t>ИТОГО Хабаровский край</t>
  </si>
  <si>
    <t>к Протоколу Комиссии   по разработке ТП ОМС от 16.12.2024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</si>
</sst>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  <numFmt numFmtId="167" formatCode="0.0"/>
    <numFmt numFmtId="168" formatCode="#,##0.00_ ;\-#,##0.00\ "/>
    <numFmt numFmtId="169" formatCode="#,##0_ ;\-#,##0\ "/>
    <numFmt numFmtId="170" formatCode="_-* #,##0\ _₽_-;\-* #,##0\ _₽_-;_-* &quot;-&quot;??\ _₽_-;_-@_-"/>
    <numFmt numFmtId="171" formatCode="_-* #,##0.0000_р_._-;\-* #,##0.0000_р_._-;_-* &quot;-&quot;??_р_._-;_-@_-"/>
    <numFmt numFmtId="172" formatCode="_-* #,##0.000000\ _₽_-;\-* #,##0.000000\ _₽_-;_-* &quot;-&quot;??\ _₽_-;_-@_-"/>
    <numFmt numFmtId="173" formatCode="0.0000"/>
  </numFmts>
  <fonts count="28" x14ac:knownFonts="1"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b/>
      <sz val="8.5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7">
    <xf numFmtId="0" fontId="0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0" fontId="20" fillId="0" borderId="0"/>
    <xf numFmtId="0" fontId="21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24" fillId="0" borderId="0"/>
    <xf numFmtId="0" fontId="23" fillId="0" borderId="0"/>
    <xf numFmtId="0" fontId="23" fillId="0" borderId="0"/>
    <xf numFmtId="0" fontId="25" fillId="0" borderId="0"/>
    <xf numFmtId="0" fontId="8" fillId="0" borderId="0" applyFill="0" applyBorder="0" applyProtection="0">
      <alignment wrapText="1"/>
      <protection locked="0"/>
    </xf>
    <xf numFmtId="9" fontId="22" fillId="0" borderId="0" applyFont="0" applyFill="0" applyBorder="0" applyAlignment="0" applyProtection="0"/>
    <xf numFmtId="9" fontId="26" fillId="0" borderId="0" quotePrefix="1" applyFont="0" applyFill="0" applyBorder="0" applyAlignment="0">
      <protection locked="0"/>
    </xf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150">
    <xf numFmtId="0" fontId="0" fillId="0" borderId="0" xfId="0"/>
    <xf numFmtId="0" fontId="3" fillId="0" borderId="0" xfId="2" applyFont="1" applyFill="1"/>
    <xf numFmtId="0" fontId="3" fillId="0" borderId="0" xfId="2" applyFont="1" applyFill="1" applyBorder="1" applyAlignment="1">
      <alignment wrapText="1"/>
    </xf>
    <xf numFmtId="0" fontId="3" fillId="0" borderId="0" xfId="2" applyFont="1" applyFill="1" applyBorder="1" applyAlignment="1">
      <alignment horizontal="right" vertical="top" wrapText="1"/>
    </xf>
    <xf numFmtId="0" fontId="5" fillId="0" borderId="0" xfId="3" applyFont="1" applyFill="1" applyAlignment="1">
      <alignment wrapText="1"/>
    </xf>
    <xf numFmtId="0" fontId="7" fillId="0" borderId="0" xfId="3" applyFont="1" applyFill="1" applyAlignment="1"/>
    <xf numFmtId="0" fontId="4" fillId="0" borderId="0" xfId="3" applyFill="1"/>
    <xf numFmtId="0" fontId="7" fillId="0" borderId="0" xfId="3" applyFont="1" applyFill="1" applyAlignment="1">
      <alignment wrapText="1"/>
    </xf>
    <xf numFmtId="0" fontId="8" fillId="0" borderId="0" xfId="3" applyFont="1" applyFill="1" applyAlignment="1">
      <alignment wrapText="1"/>
    </xf>
    <xf numFmtId="0" fontId="6" fillId="0" borderId="0" xfId="3" applyFont="1" applyFill="1" applyAlignment="1">
      <alignment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0" xfId="3" applyFont="1" applyFill="1" applyAlignment="1">
      <alignment horizontal="center"/>
    </xf>
    <xf numFmtId="0" fontId="7" fillId="0" borderId="0" xfId="3" applyFont="1" applyFill="1" applyAlignment="1">
      <alignment horizontal="center" wrapText="1"/>
    </xf>
    <xf numFmtId="0" fontId="7" fillId="0" borderId="0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vertical="center" wrapText="1"/>
    </xf>
    <xf numFmtId="0" fontId="12" fillId="0" borderId="12" xfId="3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center"/>
    </xf>
    <xf numFmtId="0" fontId="8" fillId="0" borderId="0" xfId="3" applyFont="1" applyFill="1" applyAlignment="1">
      <alignment horizontal="center" wrapText="1"/>
    </xf>
    <xf numFmtId="0" fontId="7" fillId="0" borderId="7" xfId="3" applyFont="1" applyFill="1" applyBorder="1" applyAlignment="1">
      <alignment horizontal="center" vertical="center" wrapText="1"/>
    </xf>
    <xf numFmtId="0" fontId="11" fillId="0" borderId="10" xfId="3" applyFont="1" applyFill="1" applyBorder="1" applyAlignment="1">
      <alignment horizontal="center" vertical="center" wrapText="1"/>
    </xf>
    <xf numFmtId="0" fontId="11" fillId="0" borderId="13" xfId="3" applyFont="1" applyFill="1" applyBorder="1" applyAlignment="1">
      <alignment horizontal="center" vertical="center" wrapText="1"/>
    </xf>
    <xf numFmtId="0" fontId="11" fillId="0" borderId="7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2" fillId="0" borderId="13" xfId="3" applyFont="1" applyFill="1" applyBorder="1" applyAlignment="1">
      <alignment horizontal="center" vertical="center" wrapText="1"/>
    </xf>
    <xf numFmtId="0" fontId="12" fillId="0" borderId="10" xfId="3" applyFont="1" applyFill="1" applyBorder="1" applyAlignment="1">
      <alignment horizontal="center" vertical="center" wrapText="1"/>
    </xf>
    <xf numFmtId="0" fontId="8" fillId="0" borderId="14" xfId="3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0" fontId="15" fillId="0" borderId="14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center" vertical="center" wrapText="1"/>
    </xf>
    <xf numFmtId="0" fontId="15" fillId="0" borderId="15" xfId="3" applyFont="1" applyFill="1" applyBorder="1" applyAlignment="1">
      <alignment horizontal="center" vertical="center" wrapText="1"/>
    </xf>
    <xf numFmtId="0" fontId="15" fillId="0" borderId="16" xfId="3" applyFont="1" applyFill="1" applyBorder="1" applyAlignment="1">
      <alignment horizontal="center" vertical="center" wrapText="1"/>
    </xf>
    <xf numFmtId="0" fontId="15" fillId="0" borderId="17" xfId="3" applyFont="1" applyFill="1" applyBorder="1" applyAlignment="1">
      <alignment horizontal="center" vertical="center" wrapText="1"/>
    </xf>
    <xf numFmtId="0" fontId="16" fillId="0" borderId="18" xfId="3" applyFont="1" applyFill="1" applyBorder="1" applyAlignment="1">
      <alignment horizontal="center" vertical="center" wrapText="1"/>
    </xf>
    <xf numFmtId="0" fontId="15" fillId="0" borderId="9" xfId="3" applyFont="1" applyFill="1" applyBorder="1" applyAlignment="1">
      <alignment horizontal="center" vertical="center" wrapText="1"/>
    </xf>
    <xf numFmtId="0" fontId="15" fillId="0" borderId="18" xfId="3" applyFont="1" applyFill="1" applyBorder="1" applyAlignment="1">
      <alignment horizontal="center" vertical="center" wrapText="1"/>
    </xf>
    <xf numFmtId="0" fontId="8" fillId="0" borderId="0" xfId="3" applyFont="1" applyFill="1" applyAlignment="1"/>
    <xf numFmtId="0" fontId="7" fillId="0" borderId="19" xfId="3" applyFont="1" applyFill="1" applyBorder="1" applyAlignment="1">
      <alignment horizontal="center" vertical="center" wrapText="1"/>
    </xf>
    <xf numFmtId="1" fontId="7" fillId="0" borderId="20" xfId="3" applyNumberFormat="1" applyFont="1" applyFill="1" applyBorder="1" applyAlignment="1">
      <alignment horizontal="center" vertical="center" wrapText="1"/>
    </xf>
    <xf numFmtId="0" fontId="8" fillId="0" borderId="21" xfId="3" applyFont="1" applyFill="1" applyBorder="1" applyAlignment="1">
      <alignment wrapText="1"/>
    </xf>
    <xf numFmtId="165" fontId="7" fillId="0" borderId="22" xfId="1" applyNumberFormat="1" applyFont="1" applyFill="1" applyBorder="1" applyAlignment="1">
      <alignment horizontal="center" wrapText="1"/>
    </xf>
    <xf numFmtId="1" fontId="7" fillId="0" borderId="22" xfId="3" applyNumberFormat="1" applyFont="1" applyFill="1" applyBorder="1" applyAlignment="1">
      <alignment horizontal="center" wrapText="1"/>
    </xf>
    <xf numFmtId="166" fontId="7" fillId="0" borderId="22" xfId="1" applyNumberFormat="1" applyFont="1" applyFill="1" applyBorder="1" applyAlignment="1">
      <alignment wrapText="1"/>
    </xf>
    <xf numFmtId="3" fontId="7" fillId="0" borderId="22" xfId="3" applyNumberFormat="1" applyFont="1" applyFill="1" applyBorder="1" applyAlignment="1">
      <alignment horizontal="center" wrapText="1"/>
    </xf>
    <xf numFmtId="167" fontId="6" fillId="0" borderId="22" xfId="3" applyNumberFormat="1" applyFont="1" applyFill="1" applyBorder="1" applyAlignment="1">
      <alignment horizontal="center" wrapText="1"/>
    </xf>
    <xf numFmtId="2" fontId="6" fillId="0" borderId="23" xfId="3" applyNumberFormat="1" applyFont="1" applyFill="1" applyBorder="1" applyAlignment="1">
      <alignment horizontal="center" wrapText="1"/>
    </xf>
    <xf numFmtId="164" fontId="7" fillId="0" borderId="24" xfId="1" applyFont="1" applyFill="1" applyBorder="1" applyAlignment="1">
      <alignment horizontal="center" wrapText="1"/>
    </xf>
    <xf numFmtId="165" fontId="7" fillId="0" borderId="20" xfId="1" applyNumberFormat="1" applyFont="1" applyFill="1" applyBorder="1" applyAlignment="1">
      <alignment horizontal="center" wrapText="1"/>
    </xf>
    <xf numFmtId="168" fontId="7" fillId="0" borderId="23" xfId="1" applyNumberFormat="1" applyFont="1" applyFill="1" applyBorder="1" applyAlignment="1">
      <alignment horizontal="right" wrapText="1"/>
    </xf>
    <xf numFmtId="168" fontId="6" fillId="0" borderId="25" xfId="1" applyNumberFormat="1" applyFont="1" applyFill="1" applyBorder="1" applyAlignment="1">
      <alignment horizontal="right" wrapText="1"/>
    </xf>
    <xf numFmtId="0" fontId="7" fillId="0" borderId="26" xfId="3" applyFont="1" applyFill="1" applyBorder="1" applyAlignment="1">
      <alignment horizontal="center" vertical="center" wrapText="1"/>
    </xf>
    <xf numFmtId="1" fontId="7" fillId="0" borderId="27" xfId="3" applyNumberFormat="1" applyFont="1" applyFill="1" applyBorder="1" applyAlignment="1">
      <alignment horizontal="center" vertical="center" wrapText="1"/>
    </xf>
    <xf numFmtId="0" fontId="8" fillId="0" borderId="28" xfId="3" applyFont="1" applyFill="1" applyBorder="1" applyAlignment="1">
      <alignment wrapText="1"/>
    </xf>
    <xf numFmtId="165" fontId="7" fillId="0" borderId="29" xfId="1" applyNumberFormat="1" applyFont="1" applyFill="1" applyBorder="1" applyAlignment="1">
      <alignment horizontal="center" wrapText="1"/>
    </xf>
    <xf numFmtId="1" fontId="7" fillId="0" borderId="29" xfId="3" applyNumberFormat="1" applyFont="1" applyFill="1" applyBorder="1" applyAlignment="1">
      <alignment horizontal="center" wrapText="1"/>
    </xf>
    <xf numFmtId="166" fontId="7" fillId="0" borderId="29" xfId="1" applyNumberFormat="1" applyFont="1" applyFill="1" applyBorder="1" applyAlignment="1">
      <alignment wrapText="1"/>
    </xf>
    <xf numFmtId="3" fontId="7" fillId="0" borderId="29" xfId="3" applyNumberFormat="1" applyFont="1" applyFill="1" applyBorder="1" applyAlignment="1">
      <alignment horizontal="center" wrapText="1"/>
    </xf>
    <xf numFmtId="164" fontId="7" fillId="0" borderId="26" xfId="1" applyFont="1" applyFill="1" applyBorder="1" applyAlignment="1">
      <alignment horizontal="center" wrapText="1"/>
    </xf>
    <xf numFmtId="169" fontId="7" fillId="0" borderId="23" xfId="1" applyNumberFormat="1" applyFont="1" applyFill="1" applyBorder="1" applyAlignment="1">
      <alignment horizontal="right" wrapText="1"/>
    </xf>
    <xf numFmtId="164" fontId="7" fillId="0" borderId="19" xfId="1" applyFont="1" applyFill="1" applyBorder="1" applyAlignment="1">
      <alignment horizontal="center" wrapText="1"/>
    </xf>
    <xf numFmtId="164" fontId="7" fillId="0" borderId="22" xfId="1" applyFont="1" applyFill="1" applyBorder="1" applyAlignment="1">
      <alignment horizontal="right" wrapText="1"/>
    </xf>
    <xf numFmtId="1" fontId="7" fillId="0" borderId="29" xfId="1" applyNumberFormat="1" applyFont="1" applyFill="1" applyBorder="1" applyAlignment="1">
      <alignment horizontal="center" wrapText="1"/>
    </xf>
    <xf numFmtId="164" fontId="7" fillId="0" borderId="29" xfId="1" applyFont="1" applyFill="1" applyBorder="1" applyAlignment="1">
      <alignment horizontal="right" wrapText="1"/>
    </xf>
    <xf numFmtId="1" fontId="7" fillId="0" borderId="22" xfId="1" applyNumberFormat="1" applyFont="1" applyFill="1" applyBorder="1" applyAlignment="1">
      <alignment horizontal="center" wrapText="1"/>
    </xf>
    <xf numFmtId="1" fontId="7" fillId="0" borderId="30" xfId="3" applyNumberFormat="1" applyFont="1" applyFill="1" applyBorder="1" applyAlignment="1">
      <alignment horizontal="center" vertical="center" wrapText="1"/>
    </xf>
    <xf numFmtId="0" fontId="8" fillId="0" borderId="31" xfId="3" applyFont="1" applyFill="1" applyBorder="1" applyAlignment="1">
      <alignment wrapText="1"/>
    </xf>
    <xf numFmtId="165" fontId="7" fillId="0" borderId="32" xfId="1" applyNumberFormat="1" applyFont="1" applyFill="1" applyBorder="1" applyAlignment="1">
      <alignment horizontal="center" wrapText="1"/>
    </xf>
    <xf numFmtId="1" fontId="7" fillId="0" borderId="32" xfId="1" applyNumberFormat="1" applyFont="1" applyFill="1" applyBorder="1" applyAlignment="1">
      <alignment horizontal="center" wrapText="1"/>
    </xf>
    <xf numFmtId="166" fontId="7" fillId="0" borderId="33" xfId="1" applyNumberFormat="1" applyFont="1" applyFill="1" applyBorder="1" applyAlignment="1">
      <alignment wrapText="1"/>
    </xf>
    <xf numFmtId="3" fontId="7" fillId="0" borderId="32" xfId="3" applyNumberFormat="1" applyFont="1" applyFill="1" applyBorder="1" applyAlignment="1">
      <alignment horizontal="center" wrapText="1"/>
    </xf>
    <xf numFmtId="168" fontId="7" fillId="0" borderId="34" xfId="1" applyNumberFormat="1" applyFont="1" applyFill="1" applyBorder="1" applyAlignment="1">
      <alignment horizontal="right" wrapText="1"/>
    </xf>
    <xf numFmtId="0" fontId="6" fillId="0" borderId="14" xfId="3" applyFont="1" applyFill="1" applyBorder="1" applyAlignment="1">
      <alignment horizontal="center" vertical="center" wrapText="1"/>
    </xf>
    <xf numFmtId="0" fontId="6" fillId="0" borderId="16" xfId="3" applyFont="1" applyFill="1" applyBorder="1" applyAlignment="1">
      <alignment horizontal="center" vertical="center" wrapText="1"/>
    </xf>
    <xf numFmtId="0" fontId="6" fillId="0" borderId="17" xfId="3" applyFont="1" applyFill="1" applyBorder="1" applyAlignment="1">
      <alignment horizontal="center" vertical="center" wrapText="1"/>
    </xf>
    <xf numFmtId="0" fontId="9" fillId="0" borderId="14" xfId="3" applyFont="1" applyFill="1" applyBorder="1" applyAlignment="1">
      <alignment wrapText="1"/>
    </xf>
    <xf numFmtId="165" fontId="6" fillId="0" borderId="16" xfId="1" applyNumberFormat="1" applyFont="1" applyFill="1" applyBorder="1" applyAlignment="1">
      <alignment horizontal="center" wrapText="1"/>
    </xf>
    <xf numFmtId="166" fontId="6" fillId="0" borderId="16" xfId="1" applyNumberFormat="1" applyFont="1" applyFill="1" applyBorder="1" applyAlignment="1">
      <alignment wrapText="1"/>
    </xf>
    <xf numFmtId="3" fontId="6" fillId="0" borderId="16" xfId="3" applyNumberFormat="1" applyFont="1" applyFill="1" applyBorder="1" applyAlignment="1">
      <alignment horizontal="center" wrapText="1"/>
    </xf>
    <xf numFmtId="0" fontId="6" fillId="0" borderId="13" xfId="3" applyFont="1" applyFill="1" applyBorder="1" applyAlignment="1">
      <alignment horizontal="center" wrapText="1"/>
    </xf>
    <xf numFmtId="0" fontId="6" fillId="0" borderId="9" xfId="3" applyFont="1" applyFill="1" applyBorder="1" applyAlignment="1">
      <alignment horizontal="center" wrapText="1"/>
    </xf>
    <xf numFmtId="164" fontId="6" fillId="0" borderId="10" xfId="1" applyFont="1" applyFill="1" applyBorder="1" applyAlignment="1">
      <alignment horizontal="center" wrapText="1"/>
    </xf>
    <xf numFmtId="165" fontId="6" fillId="0" borderId="14" xfId="1" applyNumberFormat="1" applyFont="1" applyFill="1" applyBorder="1" applyAlignment="1">
      <alignment horizontal="center" wrapText="1"/>
    </xf>
    <xf numFmtId="164" fontId="6" fillId="0" borderId="14" xfId="1" applyNumberFormat="1" applyFont="1" applyFill="1" applyBorder="1" applyAlignment="1">
      <alignment horizontal="center" wrapText="1"/>
    </xf>
    <xf numFmtId="164" fontId="6" fillId="0" borderId="14" xfId="1" applyFont="1" applyFill="1" applyBorder="1" applyAlignment="1">
      <alignment horizontal="center" wrapText="1"/>
    </xf>
    <xf numFmtId="164" fontId="6" fillId="0" borderId="11" xfId="1" applyFont="1" applyFill="1" applyBorder="1" applyAlignment="1">
      <alignment wrapText="1"/>
    </xf>
    <xf numFmtId="0" fontId="6" fillId="0" borderId="0" xfId="3" applyFont="1" applyFill="1" applyAlignment="1"/>
    <xf numFmtId="0" fontId="1" fillId="0" borderId="0" xfId="3" applyFont="1" applyFill="1"/>
    <xf numFmtId="0" fontId="17" fillId="0" borderId="0" xfId="3" applyFont="1" applyFill="1"/>
    <xf numFmtId="0" fontId="4" fillId="0" borderId="0" xfId="3" applyFill="1" applyAlignment="1"/>
    <xf numFmtId="164" fontId="4" fillId="0" borderId="0" xfId="1" applyFill="1"/>
    <xf numFmtId="170" fontId="4" fillId="0" borderId="0" xfId="3" applyNumberFormat="1" applyFill="1"/>
    <xf numFmtId="171" fontId="6" fillId="0" borderId="0" xfId="1" applyNumberFormat="1" applyFont="1" applyFill="1" applyBorder="1" applyAlignment="1">
      <alignment horizontal="center" wrapText="1"/>
    </xf>
    <xf numFmtId="164" fontId="6" fillId="0" borderId="0" xfId="1" applyNumberFormat="1" applyFont="1" applyFill="1" applyBorder="1" applyAlignment="1">
      <alignment horizontal="center" wrapText="1"/>
    </xf>
    <xf numFmtId="43" fontId="4" fillId="0" borderId="0" xfId="3" applyNumberFormat="1" applyFill="1"/>
    <xf numFmtId="168" fontId="4" fillId="0" borderId="0" xfId="3" applyNumberFormat="1" applyFill="1"/>
    <xf numFmtId="43" fontId="18" fillId="0" borderId="0" xfId="3" applyNumberFormat="1" applyFont="1" applyFill="1"/>
    <xf numFmtId="172" fontId="4" fillId="0" borderId="0" xfId="3" applyNumberFormat="1" applyFill="1"/>
    <xf numFmtId="2" fontId="4" fillId="0" borderId="0" xfId="3" applyNumberFormat="1" applyFill="1"/>
    <xf numFmtId="1" fontId="19" fillId="0" borderId="0" xfId="3" applyNumberFormat="1" applyFont="1" applyFill="1" applyAlignment="1">
      <alignment horizontal="center"/>
    </xf>
    <xf numFmtId="3" fontId="4" fillId="0" borderId="0" xfId="3" applyNumberFormat="1" applyFill="1"/>
    <xf numFmtId="173" fontId="4" fillId="0" borderId="0" xfId="3" applyNumberFormat="1" applyFill="1"/>
    <xf numFmtId="0" fontId="18" fillId="0" borderId="0" xfId="3" applyFont="1" applyFill="1"/>
    <xf numFmtId="164" fontId="18" fillId="0" borderId="0" xfId="1" applyFont="1" applyFill="1"/>
    <xf numFmtId="164" fontId="18" fillId="0" borderId="0" xfId="3" applyNumberFormat="1" applyFont="1" applyFill="1"/>
    <xf numFmtId="164" fontId="4" fillId="0" borderId="0" xfId="3" applyNumberFormat="1" applyFill="1"/>
    <xf numFmtId="0" fontId="7" fillId="0" borderId="35" xfId="3" applyFont="1" applyFill="1" applyBorder="1" applyAlignment="1">
      <alignment horizontal="center" vertical="center" wrapText="1"/>
    </xf>
    <xf numFmtId="165" fontId="7" fillId="0" borderId="33" xfId="1" applyNumberFormat="1" applyFont="1" applyFill="1" applyBorder="1" applyAlignment="1">
      <alignment horizontal="center" wrapText="1"/>
    </xf>
    <xf numFmtId="167" fontId="6" fillId="0" borderId="33" xfId="3" applyNumberFormat="1" applyFont="1" applyFill="1" applyBorder="1" applyAlignment="1">
      <alignment horizontal="center" wrapText="1"/>
    </xf>
    <xf numFmtId="2" fontId="6" fillId="0" borderId="34" xfId="3" applyNumberFormat="1" applyFont="1" applyFill="1" applyBorder="1" applyAlignment="1">
      <alignment horizontal="center" wrapText="1"/>
    </xf>
    <xf numFmtId="164" fontId="7" fillId="0" borderId="5" xfId="1" applyFont="1" applyFill="1" applyBorder="1" applyAlignment="1">
      <alignment horizontal="center" wrapText="1"/>
    </xf>
    <xf numFmtId="165" fontId="7" fillId="0" borderId="0" xfId="1" applyNumberFormat="1" applyFont="1" applyFill="1" applyBorder="1" applyAlignment="1">
      <alignment horizontal="center" wrapText="1"/>
    </xf>
    <xf numFmtId="169" fontId="7" fillId="0" borderId="34" xfId="1" applyNumberFormat="1" applyFont="1" applyFill="1" applyBorder="1" applyAlignment="1">
      <alignment horizontal="right" wrapText="1"/>
    </xf>
    <xf numFmtId="168" fontId="6" fillId="0" borderId="36" xfId="1" applyNumberFormat="1" applyFont="1" applyFill="1" applyBorder="1" applyAlignment="1">
      <alignment horizontal="right" wrapText="1"/>
    </xf>
    <xf numFmtId="167" fontId="6" fillId="0" borderId="16" xfId="3" applyNumberFormat="1" applyFont="1" applyFill="1" applyBorder="1" applyAlignment="1">
      <alignment horizontal="center" wrapText="1"/>
    </xf>
    <xf numFmtId="168" fontId="7" fillId="0" borderId="25" xfId="1" applyNumberFormat="1" applyFont="1" applyFill="1" applyBorder="1" applyAlignment="1">
      <alignment horizontal="right" wrapText="1"/>
    </xf>
    <xf numFmtId="168" fontId="7" fillId="0" borderId="36" xfId="1" applyNumberFormat="1" applyFont="1" applyFill="1" applyBorder="1" applyAlignment="1">
      <alignment horizontal="right" wrapText="1"/>
    </xf>
    <xf numFmtId="0" fontId="12" fillId="0" borderId="1" xfId="3" applyFont="1" applyFill="1" applyBorder="1" applyAlignment="1">
      <alignment horizontal="center" vertical="center" wrapText="1"/>
    </xf>
    <xf numFmtId="0" fontId="12" fillId="0" borderId="12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center" vertical="center" wrapText="1"/>
    </xf>
    <xf numFmtId="0" fontId="10" fillId="2" borderId="3" xfId="3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0" fillId="2" borderId="4" xfId="3" applyFont="1" applyFill="1" applyBorder="1" applyAlignment="1">
      <alignment horizontal="center" vertical="center" wrapText="1"/>
    </xf>
    <xf numFmtId="0" fontId="10" fillId="2" borderId="6" xfId="3" applyFont="1" applyFill="1" applyBorder="1" applyAlignment="1">
      <alignment horizontal="center" vertical="center" wrapText="1"/>
    </xf>
    <xf numFmtId="0" fontId="10" fillId="2" borderId="7" xfId="3" applyFont="1" applyFill="1" applyBorder="1" applyAlignment="1">
      <alignment horizontal="center" vertical="center" wrapText="1"/>
    </xf>
    <xf numFmtId="0" fontId="10" fillId="2" borderId="8" xfId="3" applyFont="1" applyFill="1" applyBorder="1" applyAlignment="1">
      <alignment horizontal="center" vertical="center" wrapText="1"/>
    </xf>
    <xf numFmtId="0" fontId="12" fillId="0" borderId="10" xfId="3" applyFont="1" applyFill="1" applyBorder="1" applyAlignment="1">
      <alignment horizontal="center" vertical="center" wrapText="1"/>
    </xf>
    <xf numFmtId="0" fontId="12" fillId="0" borderId="9" xfId="3" applyFont="1" applyFill="1" applyBorder="1" applyAlignment="1">
      <alignment horizontal="center" vertical="center" wrapText="1"/>
    </xf>
    <xf numFmtId="0" fontId="12" fillId="0" borderId="11" xfId="3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right" vertical="top" wrapText="1"/>
    </xf>
    <xf numFmtId="0" fontId="3" fillId="0" borderId="0" xfId="2" applyFont="1" applyFill="1" applyBorder="1" applyAlignment="1">
      <alignment horizontal="right" wrapText="1"/>
    </xf>
    <xf numFmtId="0" fontId="6" fillId="0" borderId="0" xfId="3" applyFont="1" applyFill="1" applyAlignment="1">
      <alignment horizontal="center" wrapText="1"/>
    </xf>
    <xf numFmtId="0" fontId="11" fillId="0" borderId="9" xfId="3" applyFont="1" applyFill="1" applyBorder="1" applyAlignment="1">
      <alignment horizontal="center" vertical="center" wrapText="1"/>
    </xf>
    <xf numFmtId="0" fontId="11" fillId="0" borderId="10" xfId="3" applyFont="1" applyFill="1" applyBorder="1" applyAlignment="1">
      <alignment horizontal="center" vertical="center" wrapText="1"/>
    </xf>
    <xf numFmtId="0" fontId="11" fillId="0" borderId="11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12" xfId="3" applyFont="1" applyFill="1" applyBorder="1" applyAlignment="1">
      <alignment horizontal="center" vertical="center" wrapText="1"/>
    </xf>
  </cellXfs>
  <cellStyles count="107">
    <cellStyle name="Excel Built-in Normal" xfId="4"/>
    <cellStyle name="Normal_Sheet1" xfId="5"/>
    <cellStyle name="Обычный" xfId="0" builtinId="0"/>
    <cellStyle name="Обычный 2" xfId="6"/>
    <cellStyle name="Обычный 2 2" xfId="7"/>
    <cellStyle name="Обычный 2 3" xfId="8"/>
    <cellStyle name="Обычный 2 3 2" xfId="9"/>
    <cellStyle name="Обычный 2 4" xfId="10"/>
    <cellStyle name="Обычный 2 5" xfId="11"/>
    <cellStyle name="Обычный 3" xfId="12"/>
    <cellStyle name="Обычный 3 10" xfId="13"/>
    <cellStyle name="Обычный 3 11" xfId="14"/>
    <cellStyle name="Обычный 3 12" xfId="15"/>
    <cellStyle name="Обычный 3 13" xfId="16"/>
    <cellStyle name="Обычный 3 2" xfId="17"/>
    <cellStyle name="Обычный 3 2 2" xfId="18"/>
    <cellStyle name="Обычный 3 2 2 2" xfId="19"/>
    <cellStyle name="Обычный 3 2 3" xfId="20"/>
    <cellStyle name="Обычный 3 2 3 2" xfId="21"/>
    <cellStyle name="Обычный 3 3" xfId="3"/>
    <cellStyle name="Обычный 3 3 2" xfId="22"/>
    <cellStyle name="Обычный 3 3 2 2" xfId="23"/>
    <cellStyle name="Обычный 3 4" xfId="24"/>
    <cellStyle name="Обычный 3 4 2" xfId="25"/>
    <cellStyle name="Обычный 3 4 2 2" xfId="26"/>
    <cellStyle name="Обычный 3 5" xfId="27"/>
    <cellStyle name="Обычный 3 5 2" xfId="28"/>
    <cellStyle name="Обычный 3 6" xfId="29"/>
    <cellStyle name="Обычный 3 6 2" xfId="30"/>
    <cellStyle name="Обычный 3 6 3" xfId="31"/>
    <cellStyle name="Обычный 3 6 3 2" xfId="32"/>
    <cellStyle name="Обычный 3 6 3 3" xfId="33"/>
    <cellStyle name="Обычный 3 6 3 4" xfId="34"/>
    <cellStyle name="Обычный 3 7" xfId="35"/>
    <cellStyle name="Обычный 3 8" xfId="36"/>
    <cellStyle name="Обычный 3 9" xfId="37"/>
    <cellStyle name="Обычный 4" xfId="38"/>
    <cellStyle name="Обычный 4 2" xfId="39"/>
    <cellStyle name="Обычный 5" xfId="40"/>
    <cellStyle name="Обычный 5 2" xfId="41"/>
    <cellStyle name="Обычный 6" xfId="42"/>
    <cellStyle name="Обычный 7" xfId="43"/>
    <cellStyle name="Обычный 8" xfId="44"/>
    <cellStyle name="Обычный Лена" xfId="45"/>
    <cellStyle name="Обычный_Таблицы Мун.заказ Стационар" xfId="2"/>
    <cellStyle name="Процентный 2" xfId="46"/>
    <cellStyle name="Процентный 3" xfId="47"/>
    <cellStyle name="Финансовый" xfId="1" builtinId="3"/>
    <cellStyle name="Финансовый 10" xfId="48"/>
    <cellStyle name="Финансовый 11" xfId="49"/>
    <cellStyle name="Финансовый 12" xfId="50"/>
    <cellStyle name="Финансовый 13" xfId="51"/>
    <cellStyle name="Финансовый 14" xfId="52"/>
    <cellStyle name="Финансовый 15" xfId="53"/>
    <cellStyle name="Финансовый 16" xfId="54"/>
    <cellStyle name="Финансовый 17" xfId="55"/>
    <cellStyle name="Финансовый 18" xfId="56"/>
    <cellStyle name="Финансовый 19" xfId="57"/>
    <cellStyle name="Финансовый 2" xfId="58"/>
    <cellStyle name="Финансовый 2 2" xfId="59"/>
    <cellStyle name="Финансовый 2 2 2" xfId="60"/>
    <cellStyle name="Финансовый 2 3" xfId="61"/>
    <cellStyle name="Финансовый 20" xfId="62"/>
    <cellStyle name="Финансовый 21" xfId="63"/>
    <cellStyle name="Финансовый 22" xfId="64"/>
    <cellStyle name="Финансовый 23" xfId="65"/>
    <cellStyle name="Финансовый 24" xfId="66"/>
    <cellStyle name="Финансовый 25" xfId="67"/>
    <cellStyle name="Финансовый 26" xfId="68"/>
    <cellStyle name="Финансовый 27" xfId="69"/>
    <cellStyle name="Финансовый 28" xfId="70"/>
    <cellStyle name="Финансовый 29" xfId="71"/>
    <cellStyle name="Финансовый 3" xfId="72"/>
    <cellStyle name="Финансовый 3 10" xfId="73"/>
    <cellStyle name="Финансовый 3 11" xfId="74"/>
    <cellStyle name="Финансовый 3 12" xfId="75"/>
    <cellStyle name="Финансовый 3 2" xfId="76"/>
    <cellStyle name="Финансовый 3 3" xfId="77"/>
    <cellStyle name="Финансовый 3 3 2" xfId="78"/>
    <cellStyle name="Финансовый 3 4" xfId="79"/>
    <cellStyle name="Финансовый 3 4 2" xfId="80"/>
    <cellStyle name="Финансовый 3 4 3" xfId="81"/>
    <cellStyle name="Финансовый 3 4 3 2" xfId="82"/>
    <cellStyle name="Финансовый 3 4 3 3" xfId="83"/>
    <cellStyle name="Финансовый 3 4 3 4" xfId="84"/>
    <cellStyle name="Финансовый 3 5" xfId="85"/>
    <cellStyle name="Финансовый 3 6" xfId="86"/>
    <cellStyle name="Финансовый 3 7" xfId="87"/>
    <cellStyle name="Финансовый 3 8" xfId="88"/>
    <cellStyle name="Финансовый 3 9" xfId="89"/>
    <cellStyle name="Финансовый 30" xfId="90"/>
    <cellStyle name="Финансовый 31" xfId="91"/>
    <cellStyle name="Финансовый 32" xfId="92"/>
    <cellStyle name="Финансовый 33" xfId="93"/>
    <cellStyle name="Финансовый 34" xfId="94"/>
    <cellStyle name="Финансовый 35" xfId="95"/>
    <cellStyle name="Финансовый 35 2" xfId="96"/>
    <cellStyle name="Финансовый 35 2 2" xfId="97"/>
    <cellStyle name="Финансовый 36" xfId="98"/>
    <cellStyle name="Финансовый 37" xfId="99"/>
    <cellStyle name="Финансовый 38" xfId="100"/>
    <cellStyle name="Финансовый 4" xfId="101"/>
    <cellStyle name="Финансовый 5" xfId="102"/>
    <cellStyle name="Финансовый 6" xfId="103"/>
    <cellStyle name="Финансовый 7" xfId="104"/>
    <cellStyle name="Финансовый 8" xfId="105"/>
    <cellStyle name="Финансовый 9" xfId="10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K53"/>
  <sheetViews>
    <sheetView tabSelected="1" showWhiteSpace="0" view="pageBreakPreview" zoomScaleNormal="100" zoomScaleSheetLayoutView="100" workbookViewId="0">
      <selection activeCell="S47" sqref="S47"/>
    </sheetView>
  </sheetViews>
  <sheetFormatPr defaultColWidth="9.09765625" defaultRowHeight="15.6" x14ac:dyDescent="0.3"/>
  <cols>
    <col min="1" max="1" width="3.8984375" style="86" customWidth="1"/>
    <col min="2" max="2" width="9.09765625" style="86" hidden="1" customWidth="1"/>
    <col min="3" max="3" width="5.09765625" style="86" hidden="1" customWidth="1"/>
    <col min="4" max="4" width="33.09765625" style="87" customWidth="1"/>
    <col min="5" max="5" width="12.09765625" style="6" hidden="1" customWidth="1"/>
    <col min="6" max="6" width="11.59765625" style="6" customWidth="1"/>
    <col min="7" max="7" width="11.8984375" style="6" customWidth="1"/>
    <col min="8" max="8" width="9.5" style="6" customWidth="1"/>
    <col min="9" max="9" width="9.8984375" style="6" hidden="1" customWidth="1"/>
    <col min="10" max="10" width="10.59765625" style="6" customWidth="1"/>
    <col min="11" max="11" width="9.3984375" style="6" customWidth="1"/>
    <col min="12" max="12" width="10.19921875" style="88" customWidth="1"/>
    <col min="13" max="13" width="6.69921875" style="6" customWidth="1"/>
    <col min="14" max="14" width="13.59765625" style="6" customWidth="1"/>
    <col min="15" max="15" width="14.3984375" style="6" customWidth="1"/>
    <col min="16" max="16" width="10.19921875" style="6" customWidth="1"/>
    <col min="17" max="17" width="13.59765625" style="6" customWidth="1"/>
    <col min="18" max="18" width="16.5" style="6" customWidth="1"/>
    <col min="19" max="19" width="14.09765625" style="6" customWidth="1"/>
    <col min="20" max="20" width="11.5" style="6" customWidth="1"/>
    <col min="21" max="21" width="16.3984375" style="6" customWidth="1"/>
    <col min="22" max="22" width="16.09765625" style="6" customWidth="1"/>
    <col min="23" max="23" width="9" style="6" customWidth="1"/>
    <col min="24" max="24" width="13.19921875" style="6" customWidth="1"/>
    <col min="25" max="25" width="15.5" style="101" customWidth="1"/>
    <col min="26" max="26" width="16.5" style="6" customWidth="1"/>
    <col min="27" max="27" width="15.5" style="6" customWidth="1"/>
    <col min="28" max="28" width="15.19921875" style="6" customWidth="1"/>
    <col min="29" max="29" width="15.3984375" style="6" customWidth="1"/>
    <col min="30" max="30" width="14.19921875" style="6" customWidth="1"/>
    <col min="31" max="31" width="15.3984375" style="6" customWidth="1"/>
    <col min="32" max="16384" width="9.09765625" style="6"/>
  </cols>
  <sheetData>
    <row r="1" spans="1:401" s="1" customFormat="1" ht="16.2" customHeight="1" x14ac:dyDescent="0.25">
      <c r="E1" s="2"/>
      <c r="F1" s="2"/>
      <c r="G1" s="142"/>
      <c r="H1" s="142"/>
      <c r="I1" s="142"/>
      <c r="N1" s="2"/>
      <c r="Q1" s="2"/>
      <c r="R1" s="3" t="s">
        <v>0</v>
      </c>
    </row>
    <row r="2" spans="1:401" s="1" customFormat="1" ht="15.6" customHeight="1" x14ac:dyDescent="0.25">
      <c r="E2" s="143"/>
      <c r="F2" s="143"/>
      <c r="G2" s="143"/>
      <c r="H2" s="143"/>
      <c r="I2" s="143"/>
      <c r="N2" s="143" t="s">
        <v>79</v>
      </c>
      <c r="O2" s="143"/>
      <c r="P2" s="143"/>
      <c r="Q2" s="143"/>
      <c r="R2" s="143"/>
    </row>
    <row r="3" spans="1:401" ht="39" customHeight="1" x14ac:dyDescent="0.3">
      <c r="A3" s="4"/>
      <c r="B3" s="4"/>
      <c r="C3" s="4"/>
      <c r="D3" s="4"/>
      <c r="E3" s="144" t="s">
        <v>1</v>
      </c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</row>
    <row r="4" spans="1:401" ht="14.25" customHeight="1" thickBot="1" x14ac:dyDescent="0.3">
      <c r="A4" s="7"/>
      <c r="B4" s="7"/>
      <c r="C4" s="7"/>
      <c r="D4" s="8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9"/>
      <c r="Z4" s="7"/>
      <c r="AA4" s="7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</row>
    <row r="5" spans="1:401" s="12" customFormat="1" ht="15.75" customHeight="1" x14ac:dyDescent="0.3">
      <c r="A5" s="118" t="s">
        <v>2</v>
      </c>
      <c r="B5" s="121" t="s">
        <v>3</v>
      </c>
      <c r="C5" s="10"/>
      <c r="D5" s="124" t="s">
        <v>4</v>
      </c>
      <c r="E5" s="127" t="s">
        <v>5</v>
      </c>
      <c r="F5" s="128"/>
      <c r="G5" s="128"/>
      <c r="H5" s="128"/>
      <c r="I5" s="128"/>
      <c r="J5" s="128"/>
      <c r="K5" s="128"/>
      <c r="L5" s="128"/>
      <c r="M5" s="128"/>
      <c r="N5" s="129"/>
      <c r="O5" s="133" t="s">
        <v>6</v>
      </c>
      <c r="P5" s="134"/>
      <c r="Q5" s="135"/>
      <c r="R5" s="127" t="s">
        <v>7</v>
      </c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9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  <c r="IW5" s="11"/>
      <c r="IX5" s="11"/>
      <c r="IY5" s="11"/>
      <c r="IZ5" s="11"/>
      <c r="JA5" s="11"/>
      <c r="JB5" s="11"/>
      <c r="JC5" s="11"/>
      <c r="JD5" s="11"/>
      <c r="JE5" s="11"/>
      <c r="JF5" s="11"/>
      <c r="JG5" s="11"/>
      <c r="JH5" s="11"/>
      <c r="JI5" s="11"/>
      <c r="JJ5" s="11"/>
      <c r="JK5" s="11"/>
      <c r="JL5" s="11"/>
      <c r="JM5" s="11"/>
      <c r="JN5" s="11"/>
      <c r="JO5" s="11"/>
      <c r="JP5" s="11"/>
      <c r="JQ5" s="11"/>
      <c r="JR5" s="11"/>
      <c r="JS5" s="11"/>
      <c r="JT5" s="11"/>
      <c r="JU5" s="11"/>
      <c r="JV5" s="11"/>
      <c r="JW5" s="11"/>
      <c r="JX5" s="11"/>
      <c r="JY5" s="11"/>
      <c r="JZ5" s="11"/>
      <c r="KA5" s="11"/>
      <c r="KB5" s="11"/>
      <c r="KC5" s="11"/>
      <c r="KD5" s="11"/>
      <c r="KE5" s="11"/>
      <c r="KF5" s="11"/>
      <c r="KG5" s="11"/>
      <c r="KH5" s="11"/>
      <c r="KI5" s="11"/>
      <c r="KJ5" s="11"/>
      <c r="KK5" s="11"/>
      <c r="KL5" s="11"/>
      <c r="KM5" s="11"/>
      <c r="KN5" s="11"/>
      <c r="KO5" s="11"/>
      <c r="KP5" s="11"/>
      <c r="KQ5" s="11"/>
      <c r="KR5" s="11"/>
      <c r="KS5" s="11"/>
      <c r="KT5" s="11"/>
      <c r="KU5" s="11"/>
      <c r="KV5" s="11"/>
      <c r="KW5" s="11"/>
      <c r="KX5" s="11"/>
      <c r="KY5" s="11"/>
      <c r="KZ5" s="11"/>
      <c r="LA5" s="11"/>
      <c r="LB5" s="11"/>
      <c r="LC5" s="11"/>
      <c r="LD5" s="11"/>
      <c r="LE5" s="11"/>
      <c r="LF5" s="11"/>
      <c r="LG5" s="11"/>
      <c r="LH5" s="11"/>
      <c r="LI5" s="11"/>
      <c r="LJ5" s="11"/>
      <c r="LK5" s="11"/>
      <c r="LL5" s="11"/>
      <c r="LM5" s="11"/>
      <c r="LN5" s="11"/>
      <c r="LO5" s="11"/>
      <c r="LP5" s="11"/>
      <c r="LQ5" s="11"/>
      <c r="LR5" s="11"/>
      <c r="LS5" s="11"/>
      <c r="LT5" s="11"/>
      <c r="LU5" s="11"/>
      <c r="LV5" s="11"/>
      <c r="LW5" s="11"/>
      <c r="LX5" s="11"/>
      <c r="LY5" s="11"/>
      <c r="LZ5" s="11"/>
      <c r="MA5" s="11"/>
      <c r="MB5" s="11"/>
      <c r="MC5" s="11"/>
      <c r="MD5" s="11"/>
      <c r="ME5" s="11"/>
      <c r="MF5" s="11"/>
      <c r="MG5" s="11"/>
      <c r="MH5" s="11"/>
      <c r="MI5" s="11"/>
      <c r="MJ5" s="11"/>
      <c r="MK5" s="11"/>
      <c r="ML5" s="11"/>
      <c r="MM5" s="11"/>
      <c r="MN5" s="11"/>
      <c r="MO5" s="11"/>
      <c r="MP5" s="11"/>
      <c r="MQ5" s="11"/>
      <c r="MR5" s="11"/>
      <c r="MS5" s="11"/>
      <c r="MT5" s="11"/>
      <c r="MU5" s="11"/>
      <c r="MV5" s="11"/>
      <c r="MW5" s="11"/>
      <c r="MX5" s="11"/>
      <c r="MY5" s="11"/>
      <c r="MZ5" s="11"/>
      <c r="NA5" s="11"/>
      <c r="NB5" s="11"/>
      <c r="NC5" s="11"/>
      <c r="ND5" s="11"/>
      <c r="NE5" s="11"/>
      <c r="NF5" s="11"/>
      <c r="NG5" s="11"/>
      <c r="NH5" s="11"/>
      <c r="NI5" s="11"/>
      <c r="NJ5" s="11"/>
      <c r="NK5" s="11"/>
      <c r="NL5" s="11"/>
      <c r="NM5" s="11"/>
      <c r="NN5" s="11"/>
      <c r="NO5" s="11"/>
      <c r="NP5" s="11"/>
      <c r="NQ5" s="11"/>
      <c r="NR5" s="11"/>
      <c r="NS5" s="11"/>
      <c r="NT5" s="11"/>
      <c r="NU5" s="11"/>
      <c r="NV5" s="11"/>
      <c r="NW5" s="11"/>
      <c r="NX5" s="11"/>
      <c r="NY5" s="11"/>
      <c r="NZ5" s="11"/>
      <c r="OA5" s="11"/>
      <c r="OB5" s="11"/>
      <c r="OC5" s="11"/>
      <c r="OD5" s="11"/>
      <c r="OE5" s="11"/>
      <c r="OF5" s="11"/>
      <c r="OG5" s="11"/>
      <c r="OH5" s="11"/>
      <c r="OI5" s="11"/>
      <c r="OJ5" s="11"/>
      <c r="OK5" s="11"/>
    </row>
    <row r="6" spans="1:401" s="12" customFormat="1" ht="27" customHeight="1" thickBot="1" x14ac:dyDescent="0.35">
      <c r="A6" s="119"/>
      <c r="B6" s="122"/>
      <c r="C6" s="13"/>
      <c r="D6" s="125"/>
      <c r="E6" s="130"/>
      <c r="F6" s="131"/>
      <c r="G6" s="131"/>
      <c r="H6" s="131"/>
      <c r="I6" s="131"/>
      <c r="J6" s="131"/>
      <c r="K6" s="131"/>
      <c r="L6" s="131"/>
      <c r="M6" s="131"/>
      <c r="N6" s="132"/>
      <c r="O6" s="136"/>
      <c r="P6" s="137"/>
      <c r="Q6" s="138"/>
      <c r="R6" s="130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2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</row>
    <row r="7" spans="1:401" s="17" customFormat="1" ht="110.4" customHeight="1" thickBot="1" x14ac:dyDescent="0.35">
      <c r="A7" s="119"/>
      <c r="B7" s="122"/>
      <c r="C7" s="13"/>
      <c r="D7" s="125"/>
      <c r="E7" s="145" t="s">
        <v>8</v>
      </c>
      <c r="F7" s="145"/>
      <c r="G7" s="145"/>
      <c r="H7" s="145"/>
      <c r="I7" s="146" t="s">
        <v>9</v>
      </c>
      <c r="J7" s="145"/>
      <c r="K7" s="145"/>
      <c r="L7" s="147"/>
      <c r="M7" s="146" t="s">
        <v>10</v>
      </c>
      <c r="N7" s="147"/>
      <c r="O7" s="146" t="s">
        <v>11</v>
      </c>
      <c r="P7" s="145"/>
      <c r="Q7" s="148" t="s">
        <v>12</v>
      </c>
      <c r="R7" s="14" t="s">
        <v>13</v>
      </c>
      <c r="S7" s="15" t="s">
        <v>14</v>
      </c>
      <c r="T7" s="139" t="s">
        <v>15</v>
      </c>
      <c r="U7" s="140"/>
      <c r="V7" s="141"/>
      <c r="W7" s="139" t="s">
        <v>16</v>
      </c>
      <c r="X7" s="140"/>
      <c r="Y7" s="141"/>
      <c r="Z7" s="116" t="s">
        <v>17</v>
      </c>
      <c r="AA7" s="116" t="s">
        <v>18</v>
      </c>
      <c r="AB7" s="116" t="s">
        <v>19</v>
      </c>
      <c r="AC7" s="116" t="s">
        <v>20</v>
      </c>
      <c r="AD7" s="116" t="s">
        <v>21</v>
      </c>
      <c r="AE7" s="116" t="s">
        <v>22</v>
      </c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  <c r="IW7" s="16"/>
      <c r="IX7" s="16"/>
      <c r="IY7" s="16"/>
      <c r="IZ7" s="16"/>
      <c r="JA7" s="16"/>
      <c r="JB7" s="16"/>
      <c r="JC7" s="16"/>
      <c r="JD7" s="16"/>
      <c r="JE7" s="16"/>
      <c r="JF7" s="16"/>
      <c r="JG7" s="16"/>
      <c r="JH7" s="16"/>
      <c r="JI7" s="16"/>
      <c r="JJ7" s="16"/>
      <c r="JK7" s="16"/>
      <c r="JL7" s="16"/>
      <c r="JM7" s="16"/>
      <c r="JN7" s="16"/>
      <c r="JO7" s="16"/>
      <c r="JP7" s="16"/>
      <c r="JQ7" s="16"/>
      <c r="JR7" s="16"/>
      <c r="JS7" s="16"/>
      <c r="JT7" s="16"/>
      <c r="JU7" s="16"/>
      <c r="JV7" s="16"/>
      <c r="JW7" s="16"/>
      <c r="JX7" s="16"/>
      <c r="JY7" s="16"/>
      <c r="JZ7" s="16"/>
      <c r="KA7" s="16"/>
      <c r="KB7" s="16"/>
      <c r="KC7" s="16"/>
      <c r="KD7" s="16"/>
      <c r="KE7" s="16"/>
      <c r="KF7" s="16"/>
      <c r="KG7" s="16"/>
      <c r="KH7" s="16"/>
      <c r="KI7" s="16"/>
      <c r="KJ7" s="16"/>
      <c r="KK7" s="16"/>
      <c r="KL7" s="16"/>
      <c r="KM7" s="16"/>
      <c r="KN7" s="16"/>
      <c r="KO7" s="16"/>
      <c r="KP7" s="16"/>
      <c r="KQ7" s="16"/>
      <c r="KR7" s="16"/>
      <c r="KS7" s="16"/>
      <c r="KT7" s="16"/>
      <c r="KU7" s="16"/>
      <c r="KV7" s="16"/>
      <c r="KW7" s="16"/>
      <c r="KX7" s="16"/>
      <c r="KY7" s="16"/>
      <c r="KZ7" s="16"/>
      <c r="LA7" s="16"/>
      <c r="LB7" s="16"/>
      <c r="LC7" s="16"/>
      <c r="LD7" s="16"/>
      <c r="LE7" s="16"/>
      <c r="LF7" s="16"/>
      <c r="LG7" s="16"/>
      <c r="LH7" s="16"/>
      <c r="LI7" s="16"/>
      <c r="LJ7" s="16"/>
      <c r="LK7" s="16"/>
      <c r="LL7" s="16"/>
      <c r="LM7" s="16"/>
      <c r="LN7" s="16"/>
      <c r="LO7" s="16"/>
      <c r="LP7" s="16"/>
      <c r="LQ7" s="16"/>
      <c r="LR7" s="16"/>
      <c r="LS7" s="16"/>
      <c r="LT7" s="16"/>
      <c r="LU7" s="16"/>
      <c r="LV7" s="16"/>
      <c r="LW7" s="16"/>
      <c r="LX7" s="16"/>
      <c r="LY7" s="16"/>
      <c r="LZ7" s="16"/>
      <c r="MA7" s="16"/>
      <c r="MB7" s="16"/>
      <c r="MC7" s="16"/>
      <c r="MD7" s="16"/>
      <c r="ME7" s="16"/>
      <c r="MF7" s="16"/>
      <c r="MG7" s="16"/>
      <c r="MH7" s="16"/>
      <c r="MI7" s="16"/>
      <c r="MJ7" s="16"/>
      <c r="MK7" s="16"/>
      <c r="ML7" s="16"/>
      <c r="MM7" s="16"/>
      <c r="MN7" s="16"/>
      <c r="MO7" s="16"/>
      <c r="MP7" s="16"/>
      <c r="MQ7" s="16"/>
      <c r="MR7" s="16"/>
      <c r="MS7" s="16"/>
      <c r="MT7" s="16"/>
      <c r="MU7" s="16"/>
      <c r="MV7" s="16"/>
      <c r="MW7" s="16"/>
      <c r="MX7" s="16"/>
      <c r="MY7" s="16"/>
      <c r="MZ7" s="16"/>
      <c r="NA7" s="16"/>
      <c r="NB7" s="16"/>
      <c r="NC7" s="16"/>
      <c r="ND7" s="16"/>
      <c r="NE7" s="16"/>
      <c r="NF7" s="16"/>
      <c r="NG7" s="16"/>
      <c r="NH7" s="16"/>
      <c r="NI7" s="16"/>
      <c r="NJ7" s="16"/>
      <c r="NK7" s="16"/>
      <c r="NL7" s="16"/>
      <c r="NM7" s="16"/>
      <c r="NN7" s="16"/>
      <c r="NO7" s="16"/>
      <c r="NP7" s="16"/>
      <c r="NQ7" s="16"/>
      <c r="NR7" s="16"/>
      <c r="NS7" s="16"/>
      <c r="NT7" s="16"/>
      <c r="NU7" s="16"/>
      <c r="NV7" s="16"/>
      <c r="NW7" s="16"/>
      <c r="NX7" s="16"/>
      <c r="NY7" s="16"/>
      <c r="NZ7" s="16"/>
      <c r="OA7" s="16"/>
      <c r="OB7" s="16"/>
      <c r="OC7" s="16"/>
      <c r="OD7" s="16"/>
      <c r="OE7" s="16"/>
      <c r="OF7" s="16"/>
      <c r="OG7" s="16"/>
      <c r="OH7" s="16"/>
      <c r="OI7" s="16"/>
      <c r="OJ7" s="16"/>
      <c r="OK7" s="16"/>
    </row>
    <row r="8" spans="1:401" s="17" customFormat="1" ht="78" customHeight="1" thickBot="1" x14ac:dyDescent="0.35">
      <c r="A8" s="120"/>
      <c r="B8" s="123"/>
      <c r="C8" s="18"/>
      <c r="D8" s="126"/>
      <c r="E8" s="19" t="s">
        <v>23</v>
      </c>
      <c r="F8" s="19" t="s">
        <v>24</v>
      </c>
      <c r="G8" s="19" t="s">
        <v>25</v>
      </c>
      <c r="H8" s="20" t="s">
        <v>26</v>
      </c>
      <c r="I8" s="21" t="s">
        <v>23</v>
      </c>
      <c r="J8" s="19" t="s">
        <v>24</v>
      </c>
      <c r="K8" s="20" t="s">
        <v>25</v>
      </c>
      <c r="L8" s="19" t="s">
        <v>26</v>
      </c>
      <c r="M8" s="22" t="s">
        <v>27</v>
      </c>
      <c r="N8" s="22" t="s">
        <v>12</v>
      </c>
      <c r="O8" s="23" t="s">
        <v>28</v>
      </c>
      <c r="P8" s="23" t="s">
        <v>29</v>
      </c>
      <c r="Q8" s="149"/>
      <c r="R8" s="24" t="s">
        <v>30</v>
      </c>
      <c r="S8" s="25" t="s">
        <v>31</v>
      </c>
      <c r="T8" s="15" t="s">
        <v>32</v>
      </c>
      <c r="U8" s="15" t="s">
        <v>33</v>
      </c>
      <c r="V8" s="15" t="s">
        <v>34</v>
      </c>
      <c r="W8" s="15" t="s">
        <v>35</v>
      </c>
      <c r="X8" s="15" t="s">
        <v>36</v>
      </c>
      <c r="Y8" s="15" t="s">
        <v>37</v>
      </c>
      <c r="Z8" s="117"/>
      <c r="AA8" s="117"/>
      <c r="AB8" s="117"/>
      <c r="AC8" s="117"/>
      <c r="AD8" s="117"/>
      <c r="AE8" s="117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IW8" s="16"/>
      <c r="IX8" s="16"/>
      <c r="IY8" s="16"/>
      <c r="IZ8" s="16"/>
      <c r="JA8" s="16"/>
      <c r="JB8" s="16"/>
      <c r="JC8" s="16"/>
      <c r="JD8" s="16"/>
      <c r="JE8" s="16"/>
      <c r="JF8" s="16"/>
      <c r="JG8" s="16"/>
      <c r="JH8" s="16"/>
      <c r="JI8" s="16"/>
      <c r="JJ8" s="16"/>
      <c r="JK8" s="16"/>
      <c r="JL8" s="16"/>
      <c r="JM8" s="16"/>
      <c r="JN8" s="16"/>
      <c r="JO8" s="16"/>
      <c r="JP8" s="16"/>
      <c r="JQ8" s="16"/>
      <c r="JR8" s="16"/>
      <c r="JS8" s="16"/>
      <c r="JT8" s="16"/>
      <c r="JU8" s="16"/>
      <c r="JV8" s="16"/>
      <c r="JW8" s="16"/>
      <c r="JX8" s="16"/>
      <c r="JY8" s="16"/>
      <c r="JZ8" s="16"/>
      <c r="KA8" s="16"/>
      <c r="KB8" s="16"/>
      <c r="KC8" s="16"/>
      <c r="KD8" s="16"/>
      <c r="KE8" s="16"/>
      <c r="KF8" s="16"/>
      <c r="KG8" s="16"/>
      <c r="KH8" s="16"/>
      <c r="KI8" s="16"/>
      <c r="KJ8" s="16"/>
      <c r="KK8" s="16"/>
      <c r="KL8" s="16"/>
      <c r="KM8" s="16"/>
      <c r="KN8" s="16"/>
      <c r="KO8" s="16"/>
      <c r="KP8" s="16"/>
      <c r="KQ8" s="16"/>
      <c r="KR8" s="16"/>
      <c r="KS8" s="16"/>
      <c r="KT8" s="16"/>
      <c r="KU8" s="16"/>
      <c r="KV8" s="16"/>
      <c r="KW8" s="16"/>
      <c r="KX8" s="16"/>
      <c r="KY8" s="16"/>
      <c r="KZ8" s="16"/>
      <c r="LA8" s="16"/>
      <c r="LB8" s="16"/>
      <c r="LC8" s="16"/>
      <c r="LD8" s="16"/>
      <c r="LE8" s="16"/>
      <c r="LF8" s="16"/>
      <c r="LG8" s="16"/>
      <c r="LH8" s="16"/>
      <c r="LI8" s="16"/>
      <c r="LJ8" s="16"/>
      <c r="LK8" s="16"/>
      <c r="LL8" s="16"/>
      <c r="LM8" s="16"/>
      <c r="LN8" s="16"/>
      <c r="LO8" s="16"/>
      <c r="LP8" s="16"/>
      <c r="LQ8" s="16"/>
      <c r="LR8" s="16"/>
      <c r="LS8" s="16"/>
      <c r="LT8" s="16"/>
      <c r="LU8" s="16"/>
      <c r="LV8" s="16"/>
      <c r="LW8" s="16"/>
      <c r="LX8" s="16"/>
      <c r="LY8" s="16"/>
      <c r="LZ8" s="16"/>
      <c r="MA8" s="16"/>
      <c r="MB8" s="16"/>
      <c r="MC8" s="16"/>
      <c r="MD8" s="16"/>
      <c r="ME8" s="16"/>
      <c r="MF8" s="16"/>
      <c r="MG8" s="16"/>
      <c r="MH8" s="16"/>
      <c r="MI8" s="16"/>
      <c r="MJ8" s="16"/>
      <c r="MK8" s="16"/>
      <c r="ML8" s="16"/>
      <c r="MM8" s="16"/>
      <c r="MN8" s="16"/>
      <c r="MO8" s="16"/>
      <c r="MP8" s="16"/>
      <c r="MQ8" s="16"/>
      <c r="MR8" s="16"/>
      <c r="MS8" s="16"/>
      <c r="MT8" s="16"/>
      <c r="MU8" s="16"/>
      <c r="MV8" s="16"/>
      <c r="MW8" s="16"/>
      <c r="MX8" s="16"/>
      <c r="MY8" s="16"/>
      <c r="MZ8" s="16"/>
      <c r="NA8" s="16"/>
      <c r="NB8" s="16"/>
      <c r="NC8" s="16"/>
      <c r="ND8" s="16"/>
      <c r="NE8" s="16"/>
      <c r="NF8" s="16"/>
      <c r="NG8" s="16"/>
      <c r="NH8" s="16"/>
      <c r="NI8" s="16"/>
      <c r="NJ8" s="16"/>
      <c r="NK8" s="16"/>
      <c r="NL8" s="16"/>
      <c r="NM8" s="16"/>
      <c r="NN8" s="16"/>
      <c r="NO8" s="16"/>
      <c r="NP8" s="16"/>
      <c r="NQ8" s="16"/>
      <c r="NR8" s="16"/>
      <c r="NS8" s="16"/>
      <c r="NT8" s="16"/>
      <c r="NU8" s="16"/>
      <c r="NV8" s="16"/>
      <c r="NW8" s="16"/>
      <c r="NX8" s="16"/>
      <c r="NY8" s="16"/>
      <c r="NZ8" s="16"/>
      <c r="OA8" s="16"/>
      <c r="OB8" s="16"/>
      <c r="OC8" s="16"/>
      <c r="OD8" s="16"/>
      <c r="OE8" s="16"/>
      <c r="OF8" s="16"/>
      <c r="OG8" s="16"/>
      <c r="OH8" s="16"/>
      <c r="OI8" s="16"/>
      <c r="OJ8" s="16"/>
      <c r="OK8" s="16"/>
    </row>
    <row r="9" spans="1:401" s="8" customFormat="1" ht="18.75" customHeight="1" thickBot="1" x14ac:dyDescent="0.3">
      <c r="A9" s="26">
        <v>1</v>
      </c>
      <c r="B9" s="26"/>
      <c r="C9" s="27"/>
      <c r="D9" s="26">
        <v>2</v>
      </c>
      <c r="E9" s="28"/>
      <c r="F9" s="28">
        <v>3</v>
      </c>
      <c r="G9" s="28">
        <v>4</v>
      </c>
      <c r="H9" s="28">
        <v>5</v>
      </c>
      <c r="I9" s="28"/>
      <c r="J9" s="28">
        <v>6</v>
      </c>
      <c r="K9" s="28">
        <v>7</v>
      </c>
      <c r="L9" s="28">
        <v>8</v>
      </c>
      <c r="M9" s="29">
        <v>9</v>
      </c>
      <c r="N9" s="29">
        <v>10</v>
      </c>
      <c r="O9" s="29">
        <v>11</v>
      </c>
      <c r="P9" s="29">
        <v>12</v>
      </c>
      <c r="Q9" s="29">
        <v>13</v>
      </c>
      <c r="R9" s="29">
        <v>14</v>
      </c>
      <c r="S9" s="30">
        <v>15</v>
      </c>
      <c r="T9" s="31">
        <v>16</v>
      </c>
      <c r="U9" s="32">
        <v>17</v>
      </c>
      <c r="V9" s="32">
        <v>18</v>
      </c>
      <c r="W9" s="32">
        <v>19</v>
      </c>
      <c r="X9" s="32">
        <v>20</v>
      </c>
      <c r="Y9" s="33">
        <v>21</v>
      </c>
      <c r="Z9" s="28">
        <v>22</v>
      </c>
      <c r="AA9" s="34">
        <v>23</v>
      </c>
      <c r="AB9" s="35">
        <v>24</v>
      </c>
      <c r="AC9" s="35">
        <v>25</v>
      </c>
      <c r="AD9" s="35">
        <v>26</v>
      </c>
      <c r="AE9" s="35">
        <v>27</v>
      </c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/>
      <c r="CY9" s="36"/>
      <c r="CZ9" s="36"/>
      <c r="DA9" s="36"/>
      <c r="DB9" s="36"/>
      <c r="DC9" s="36"/>
      <c r="DD9" s="36"/>
      <c r="DE9" s="36"/>
      <c r="DF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  <c r="DU9" s="36"/>
      <c r="DV9" s="36"/>
      <c r="DW9" s="36"/>
      <c r="DX9" s="36"/>
      <c r="DY9" s="36"/>
      <c r="DZ9" s="36"/>
      <c r="EA9" s="36"/>
      <c r="EB9" s="36"/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  <c r="FN9" s="36"/>
      <c r="FO9" s="36"/>
      <c r="FP9" s="36"/>
      <c r="FQ9" s="36"/>
      <c r="FR9" s="36"/>
      <c r="FS9" s="36"/>
      <c r="FT9" s="36"/>
      <c r="FU9" s="36"/>
      <c r="FV9" s="36"/>
      <c r="FW9" s="36"/>
      <c r="FX9" s="36"/>
      <c r="FY9" s="36"/>
      <c r="FZ9" s="36"/>
      <c r="GA9" s="36"/>
      <c r="GB9" s="36"/>
      <c r="GC9" s="36"/>
      <c r="GD9" s="36"/>
      <c r="GE9" s="36"/>
      <c r="GF9" s="36"/>
      <c r="GG9" s="36"/>
      <c r="GH9" s="36"/>
      <c r="GI9" s="36"/>
      <c r="GJ9" s="36"/>
      <c r="GK9" s="36"/>
      <c r="GL9" s="36"/>
      <c r="GM9" s="36"/>
      <c r="GN9" s="36"/>
      <c r="GO9" s="36"/>
      <c r="GP9" s="36"/>
      <c r="GQ9" s="36"/>
      <c r="GR9" s="36"/>
      <c r="GS9" s="36"/>
      <c r="GT9" s="36"/>
      <c r="GU9" s="36"/>
      <c r="GV9" s="36"/>
      <c r="GW9" s="36"/>
      <c r="GX9" s="36"/>
      <c r="GY9" s="36"/>
      <c r="GZ9" s="36"/>
      <c r="HA9" s="36"/>
      <c r="HB9" s="36"/>
      <c r="HC9" s="36"/>
      <c r="HD9" s="36"/>
      <c r="HE9" s="36"/>
      <c r="HF9" s="36"/>
      <c r="HG9" s="36"/>
      <c r="HH9" s="36"/>
      <c r="HI9" s="36"/>
      <c r="HJ9" s="36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W9" s="36"/>
      <c r="HX9" s="36"/>
      <c r="HY9" s="36"/>
      <c r="HZ9" s="36"/>
      <c r="IA9" s="36"/>
      <c r="IB9" s="36"/>
      <c r="IC9" s="36"/>
      <c r="ID9" s="36"/>
      <c r="IE9" s="36"/>
      <c r="IF9" s="36"/>
      <c r="IG9" s="36"/>
      <c r="IH9" s="36"/>
      <c r="II9" s="36"/>
      <c r="IJ9" s="36"/>
      <c r="IK9" s="36"/>
      <c r="IL9" s="36"/>
      <c r="IM9" s="36"/>
      <c r="IN9" s="36"/>
      <c r="IO9" s="36"/>
      <c r="IP9" s="36"/>
      <c r="IQ9" s="36"/>
      <c r="IR9" s="36"/>
      <c r="IS9" s="36"/>
      <c r="IT9" s="36"/>
      <c r="IU9" s="36"/>
      <c r="IV9" s="36"/>
      <c r="IW9" s="36"/>
      <c r="IX9" s="36"/>
      <c r="IY9" s="36"/>
      <c r="IZ9" s="36"/>
      <c r="JA9" s="36"/>
      <c r="JB9" s="36"/>
      <c r="JC9" s="36"/>
      <c r="JD9" s="36"/>
      <c r="JE9" s="36"/>
      <c r="JF9" s="36"/>
      <c r="JG9" s="36"/>
      <c r="JH9" s="36"/>
      <c r="JI9" s="36"/>
      <c r="JJ9" s="36"/>
      <c r="JK9" s="36"/>
      <c r="JL9" s="36"/>
      <c r="JM9" s="36"/>
      <c r="JN9" s="36"/>
      <c r="JO9" s="36"/>
      <c r="JP9" s="36"/>
      <c r="JQ9" s="36"/>
      <c r="JR9" s="36"/>
      <c r="JS9" s="36"/>
      <c r="JT9" s="36"/>
      <c r="JU9" s="36"/>
      <c r="JV9" s="36"/>
      <c r="JW9" s="36"/>
      <c r="JX9" s="36"/>
      <c r="JY9" s="36"/>
      <c r="JZ9" s="36"/>
      <c r="KA9" s="36"/>
      <c r="KB9" s="36"/>
      <c r="KC9" s="36"/>
      <c r="KD9" s="36"/>
      <c r="KE9" s="36"/>
      <c r="KF9" s="36"/>
      <c r="KG9" s="36"/>
      <c r="KH9" s="36"/>
      <c r="KI9" s="36"/>
      <c r="KJ9" s="36"/>
      <c r="KK9" s="36"/>
      <c r="KL9" s="36"/>
      <c r="KM9" s="36"/>
      <c r="KN9" s="36"/>
      <c r="KO9" s="36"/>
      <c r="KP9" s="36"/>
      <c r="KQ9" s="36"/>
      <c r="KR9" s="36"/>
      <c r="KS9" s="36"/>
      <c r="KT9" s="36"/>
      <c r="KU9" s="36"/>
      <c r="KV9" s="36"/>
      <c r="KW9" s="36"/>
      <c r="KX9" s="36"/>
      <c r="KY9" s="36"/>
      <c r="KZ9" s="36"/>
      <c r="LA9" s="36"/>
      <c r="LB9" s="36"/>
      <c r="LC9" s="36"/>
      <c r="LD9" s="36"/>
      <c r="LE9" s="36"/>
      <c r="LF9" s="36"/>
      <c r="LG9" s="36"/>
      <c r="LH9" s="36"/>
      <c r="LI9" s="36"/>
      <c r="LJ9" s="36"/>
      <c r="LK9" s="36"/>
      <c r="LL9" s="36"/>
      <c r="LM9" s="36"/>
      <c r="LN9" s="36"/>
      <c r="LO9" s="36"/>
      <c r="LP9" s="36"/>
      <c r="LQ9" s="36"/>
      <c r="LR9" s="36"/>
      <c r="LS9" s="36"/>
      <c r="LT9" s="36"/>
      <c r="LU9" s="36"/>
      <c r="LV9" s="36"/>
      <c r="LW9" s="36"/>
      <c r="LX9" s="36"/>
      <c r="LY9" s="36"/>
      <c r="LZ9" s="36"/>
      <c r="MA9" s="36"/>
      <c r="MB9" s="36"/>
      <c r="MC9" s="36"/>
      <c r="MD9" s="36"/>
      <c r="ME9" s="36"/>
      <c r="MF9" s="36"/>
      <c r="MG9" s="36"/>
      <c r="MH9" s="36"/>
      <c r="MI9" s="36"/>
      <c r="MJ9" s="36"/>
      <c r="MK9" s="36"/>
      <c r="ML9" s="36"/>
      <c r="MM9" s="36"/>
      <c r="MN9" s="36"/>
      <c r="MO9" s="36"/>
      <c r="MP9" s="36"/>
      <c r="MQ9" s="36"/>
      <c r="MR9" s="36"/>
      <c r="MS9" s="36"/>
      <c r="MT9" s="36"/>
      <c r="MU9" s="36"/>
      <c r="MV9" s="36"/>
      <c r="MW9" s="36"/>
      <c r="MX9" s="36"/>
      <c r="MY9" s="36"/>
      <c r="MZ9" s="36"/>
      <c r="NA9" s="36"/>
      <c r="NB9" s="36"/>
      <c r="NC9" s="36"/>
      <c r="ND9" s="36"/>
      <c r="NE9" s="36"/>
      <c r="NF9" s="36"/>
      <c r="NG9" s="36"/>
      <c r="NH9" s="36"/>
      <c r="NI9" s="36"/>
      <c r="NJ9" s="36"/>
      <c r="NK9" s="36"/>
      <c r="NL9" s="36"/>
      <c r="NM9" s="36"/>
      <c r="NN9" s="36"/>
      <c r="NO9" s="36"/>
      <c r="NP9" s="36"/>
      <c r="NQ9" s="36"/>
      <c r="NR9" s="36"/>
      <c r="NS9" s="36"/>
      <c r="NT9" s="36"/>
      <c r="NU9" s="36"/>
      <c r="NV9" s="36"/>
      <c r="NW9" s="36"/>
      <c r="NX9" s="36"/>
      <c r="NY9" s="36"/>
      <c r="NZ9" s="36"/>
      <c r="OA9" s="36"/>
      <c r="OB9" s="36"/>
      <c r="OC9" s="36"/>
      <c r="OD9" s="36"/>
      <c r="OE9" s="36"/>
      <c r="OF9" s="36"/>
      <c r="OG9" s="36"/>
      <c r="OH9" s="36"/>
      <c r="OI9" s="36"/>
      <c r="OJ9" s="36"/>
      <c r="OK9" s="36"/>
    </row>
    <row r="10" spans="1:401" ht="33" customHeight="1" x14ac:dyDescent="0.3">
      <c r="A10" s="37">
        <v>1</v>
      </c>
      <c r="B10" s="38">
        <v>270019</v>
      </c>
      <c r="C10" s="38">
        <v>25</v>
      </c>
      <c r="D10" s="39" t="s">
        <v>38</v>
      </c>
      <c r="E10" s="40">
        <v>94181</v>
      </c>
      <c r="F10" s="40">
        <v>78486</v>
      </c>
      <c r="G10" s="41">
        <v>82288</v>
      </c>
      <c r="H10" s="42">
        <f>ROUND(G10/F10*100,1)</f>
        <v>104.8</v>
      </c>
      <c r="I10" s="43">
        <v>64274</v>
      </c>
      <c r="J10" s="40">
        <v>53562</v>
      </c>
      <c r="K10" s="43">
        <v>27310</v>
      </c>
      <c r="L10" s="42">
        <f t="shared" ref="L10:L50" si="0">ROUND(K10/J10*100,1)</f>
        <v>51</v>
      </c>
      <c r="M10" s="44">
        <f>ROUND((H10+L10)/2,1)</f>
        <v>77.900000000000006</v>
      </c>
      <c r="N10" s="45">
        <v>0.9</v>
      </c>
      <c r="O10" s="44">
        <v>-12.107473292158474</v>
      </c>
      <c r="P10" s="45"/>
      <c r="Q10" s="45">
        <v>1</v>
      </c>
      <c r="R10" s="46">
        <v>5228314.34</v>
      </c>
      <c r="S10" s="47">
        <v>64646</v>
      </c>
      <c r="T10" s="48"/>
      <c r="U10" s="48"/>
      <c r="V10" s="48">
        <f t="shared" ref="V10:V11" si="1">ROUND($T$50*S10,2)</f>
        <v>8884946.2400000002</v>
      </c>
      <c r="W10" s="48">
        <v>10.5</v>
      </c>
      <c r="X10" s="48"/>
      <c r="Y10" s="48">
        <f>ROUND(W10*$X$50,2)</f>
        <v>4212505.29</v>
      </c>
      <c r="Z10" s="48">
        <f>V10+Y10+U10</f>
        <v>13097451.530000001</v>
      </c>
      <c r="AA10" s="48">
        <f>ROUND(U10*N10*Q10,2)</f>
        <v>0</v>
      </c>
      <c r="AB10" s="114">
        <f>ROUND((Y10+V10)*N10*Q10,2)</f>
        <v>11787706.380000001</v>
      </c>
      <c r="AC10" s="49">
        <f>AB10+AA10</f>
        <v>11787706.380000001</v>
      </c>
      <c r="AD10" s="114">
        <f>ROUND(AC10/$AC$50*$AD$50,2)</f>
        <v>1217009.96</v>
      </c>
      <c r="AE10" s="49">
        <f>AC10+AD10</f>
        <v>13004716.34</v>
      </c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  <c r="KS10" s="5"/>
      <c r="KT10" s="5"/>
      <c r="KU10" s="5"/>
      <c r="KV10" s="5"/>
      <c r="KW10" s="5"/>
      <c r="KX10" s="5"/>
      <c r="KY10" s="5"/>
      <c r="KZ10" s="5"/>
      <c r="LA10" s="5"/>
      <c r="LB10" s="5"/>
      <c r="LC10" s="5"/>
      <c r="LD10" s="5"/>
      <c r="LE10" s="5"/>
      <c r="LF10" s="5"/>
      <c r="LG10" s="5"/>
      <c r="LH10" s="5"/>
      <c r="LI10" s="5"/>
      <c r="LJ10" s="5"/>
      <c r="LK10" s="5"/>
      <c r="LL10" s="5"/>
      <c r="LM10" s="5"/>
      <c r="LN10" s="5"/>
      <c r="LO10" s="5"/>
      <c r="LP10" s="5"/>
      <c r="LQ10" s="5"/>
      <c r="LR10" s="5"/>
      <c r="LS10" s="5"/>
      <c r="LT10" s="5"/>
      <c r="LU10" s="5"/>
      <c r="LV10" s="5"/>
      <c r="LW10" s="5"/>
      <c r="LX10" s="5"/>
      <c r="LY10" s="5"/>
      <c r="LZ10" s="5"/>
      <c r="MA10" s="5"/>
      <c r="MB10" s="5"/>
      <c r="MC10" s="5"/>
      <c r="MD10" s="5"/>
      <c r="ME10" s="5"/>
      <c r="MF10" s="5"/>
      <c r="MG10" s="5"/>
      <c r="MH10" s="5"/>
      <c r="MI10" s="5"/>
      <c r="MJ10" s="5"/>
      <c r="MK10" s="5"/>
      <c r="ML10" s="5"/>
      <c r="MM10" s="5"/>
      <c r="MN10" s="5"/>
      <c r="MO10" s="5"/>
      <c r="MP10" s="5"/>
      <c r="MQ10" s="5"/>
      <c r="MR10" s="5"/>
      <c r="MS10" s="5"/>
      <c r="MT10" s="5"/>
      <c r="MU10" s="5"/>
      <c r="MV10" s="5"/>
      <c r="MW10" s="5"/>
      <c r="MX10" s="5"/>
      <c r="MY10" s="5"/>
      <c r="MZ10" s="5"/>
      <c r="NA10" s="5"/>
      <c r="NB10" s="5"/>
      <c r="NC10" s="5"/>
      <c r="ND10" s="5"/>
      <c r="NE10" s="5"/>
      <c r="NF10" s="5"/>
      <c r="NG10" s="5"/>
      <c r="NH10" s="5"/>
      <c r="NI10" s="5"/>
      <c r="NJ10" s="5"/>
      <c r="NK10" s="5"/>
      <c r="NL10" s="5"/>
      <c r="NM10" s="5"/>
      <c r="NN10" s="5"/>
      <c r="NO10" s="5"/>
      <c r="NP10" s="5"/>
      <c r="NQ10" s="5"/>
      <c r="NR10" s="5"/>
      <c r="NS10" s="5"/>
      <c r="NT10" s="5"/>
      <c r="NU10" s="5"/>
      <c r="NV10" s="5"/>
      <c r="NW10" s="5"/>
      <c r="NX10" s="5"/>
      <c r="NY10" s="5"/>
      <c r="NZ10" s="5"/>
      <c r="OA10" s="5"/>
      <c r="OB10" s="5"/>
      <c r="OC10" s="5"/>
      <c r="OD10" s="5"/>
      <c r="OE10" s="5"/>
      <c r="OF10" s="5"/>
      <c r="OG10" s="5"/>
      <c r="OH10" s="5"/>
      <c r="OI10" s="5"/>
      <c r="OJ10" s="5"/>
      <c r="OK10" s="5"/>
    </row>
    <row r="11" spans="1:401" ht="26.25" customHeight="1" x14ac:dyDescent="0.3">
      <c r="A11" s="50">
        <f>A10+1</f>
        <v>2</v>
      </c>
      <c r="B11" s="51">
        <v>270020</v>
      </c>
      <c r="C11" s="51">
        <v>26</v>
      </c>
      <c r="D11" s="52" t="s">
        <v>39</v>
      </c>
      <c r="E11" s="53">
        <v>40050</v>
      </c>
      <c r="F11" s="40">
        <v>33376</v>
      </c>
      <c r="G11" s="54">
        <v>31860</v>
      </c>
      <c r="H11" s="55">
        <f>ROUND(G11/F11*100,1)</f>
        <v>95.5</v>
      </c>
      <c r="I11" s="56">
        <v>36000</v>
      </c>
      <c r="J11" s="40">
        <v>30000</v>
      </c>
      <c r="K11" s="56">
        <v>21683</v>
      </c>
      <c r="L11" s="55">
        <f t="shared" si="0"/>
        <v>72.3</v>
      </c>
      <c r="M11" s="44">
        <f t="shared" ref="M11:M50" si="2">ROUND((H11+L11)/2,1)</f>
        <v>83.9</v>
      </c>
      <c r="N11" s="45">
        <v>0.9</v>
      </c>
      <c r="O11" s="44">
        <v>-2.7584766456133565</v>
      </c>
      <c r="P11" s="45"/>
      <c r="Q11" s="45">
        <v>1</v>
      </c>
      <c r="R11" s="57">
        <v>2222528.89</v>
      </c>
      <c r="S11" s="47">
        <v>35186</v>
      </c>
      <c r="T11" s="58"/>
      <c r="U11" s="48"/>
      <c r="V11" s="48">
        <f t="shared" si="1"/>
        <v>4835963.84</v>
      </c>
      <c r="W11" s="48">
        <v>10.5</v>
      </c>
      <c r="X11" s="48"/>
      <c r="Y11" s="48">
        <f t="shared" ref="Y11:Y49" si="3">ROUND(W11*$X$50,2)</f>
        <v>4212505.29</v>
      </c>
      <c r="Z11" s="48">
        <f t="shared" ref="Z11:Z48" si="4">V11+Y11+U11</f>
        <v>9048469.129999999</v>
      </c>
      <c r="AA11" s="48">
        <f t="shared" ref="AA11:AA49" si="5">ROUND(U11*N11*Q11,2)</f>
        <v>0</v>
      </c>
      <c r="AB11" s="114">
        <f t="shared" ref="AB11:AB49" si="6">ROUND((Y11+V11)*N11*Q11,2)</f>
        <v>8143622.2199999997</v>
      </c>
      <c r="AC11" s="49">
        <f t="shared" ref="AC11:AC49" si="7">AB11+AA11</f>
        <v>8143622.2199999997</v>
      </c>
      <c r="AD11" s="114">
        <f t="shared" ref="AD11:AD49" si="8">ROUND(AC11/$AC$50*$AD$50,2)</f>
        <v>840780.13</v>
      </c>
      <c r="AE11" s="49">
        <f t="shared" ref="AE11:AE49" si="9">AC11+AD11</f>
        <v>8984402.3499999996</v>
      </c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5"/>
      <c r="NI11" s="5"/>
      <c r="NJ11" s="5"/>
      <c r="NK11" s="5"/>
      <c r="NL11" s="5"/>
      <c r="NM11" s="5"/>
      <c r="NN11" s="5"/>
      <c r="NO11" s="5"/>
      <c r="NP11" s="5"/>
      <c r="NQ11" s="5"/>
      <c r="NR11" s="5"/>
      <c r="NS11" s="5"/>
      <c r="NT11" s="5"/>
      <c r="NU11" s="5"/>
      <c r="NV11" s="5"/>
      <c r="NW11" s="5"/>
      <c r="NX11" s="5"/>
      <c r="NY11" s="5"/>
      <c r="NZ11" s="5"/>
      <c r="OA11" s="5"/>
      <c r="OB11" s="5"/>
      <c r="OC11" s="5"/>
      <c r="OD11" s="5"/>
      <c r="OE11" s="5"/>
      <c r="OF11" s="5"/>
      <c r="OG11" s="5"/>
      <c r="OH11" s="5"/>
      <c r="OI11" s="5"/>
      <c r="OJ11" s="5"/>
      <c r="OK11" s="5"/>
    </row>
    <row r="12" spans="1:401" ht="34.200000000000003" customHeight="1" x14ac:dyDescent="0.3">
      <c r="A12" s="50">
        <f t="shared" ref="A12:A49" si="10">A11+1</f>
        <v>3</v>
      </c>
      <c r="B12" s="51">
        <v>270021</v>
      </c>
      <c r="C12" s="38">
        <v>27</v>
      </c>
      <c r="D12" s="39" t="s">
        <v>40</v>
      </c>
      <c r="E12" s="40">
        <v>53450</v>
      </c>
      <c r="F12" s="40">
        <v>44540</v>
      </c>
      <c r="G12" s="41">
        <v>46420</v>
      </c>
      <c r="H12" s="42">
        <f>ROUND(G12/F12*100,1)</f>
        <v>104.2</v>
      </c>
      <c r="I12" s="43">
        <v>68960</v>
      </c>
      <c r="J12" s="40">
        <v>57466</v>
      </c>
      <c r="K12" s="43">
        <v>51516</v>
      </c>
      <c r="L12" s="42">
        <f t="shared" si="0"/>
        <v>89.6</v>
      </c>
      <c r="M12" s="44">
        <f t="shared" si="2"/>
        <v>96.9</v>
      </c>
      <c r="N12" s="45">
        <v>1</v>
      </c>
      <c r="O12" s="44">
        <v>-5.5629516696664751</v>
      </c>
      <c r="P12" s="45"/>
      <c r="Q12" s="45">
        <v>1</v>
      </c>
      <c r="R12" s="59">
        <v>4434546.2699999996</v>
      </c>
      <c r="S12" s="47">
        <v>55769</v>
      </c>
      <c r="T12" s="60"/>
      <c r="U12" s="48"/>
      <c r="V12" s="48">
        <f>ROUND($T$50*S12,2)</f>
        <v>7664891.3600000003</v>
      </c>
      <c r="W12" s="48">
        <v>13</v>
      </c>
      <c r="X12" s="48"/>
      <c r="Y12" s="48">
        <f t="shared" si="3"/>
        <v>5215482.74</v>
      </c>
      <c r="Z12" s="48">
        <f t="shared" si="4"/>
        <v>12880374.100000001</v>
      </c>
      <c r="AA12" s="48">
        <f t="shared" si="5"/>
        <v>0</v>
      </c>
      <c r="AB12" s="114">
        <f t="shared" si="6"/>
        <v>12880374.1</v>
      </c>
      <c r="AC12" s="49">
        <f t="shared" si="7"/>
        <v>12880374.1</v>
      </c>
      <c r="AD12" s="114">
        <f t="shared" si="8"/>
        <v>1329821.3400000001</v>
      </c>
      <c r="AE12" s="49">
        <f t="shared" si="9"/>
        <v>14210195.439999999</v>
      </c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5"/>
      <c r="NG12" s="5"/>
      <c r="NH12" s="5"/>
      <c r="NI12" s="5"/>
      <c r="NJ12" s="5"/>
      <c r="NK12" s="5"/>
      <c r="NL12" s="5"/>
      <c r="NM12" s="5"/>
      <c r="NN12" s="5"/>
      <c r="NO12" s="5"/>
      <c r="NP12" s="5"/>
      <c r="NQ12" s="5"/>
      <c r="NR12" s="5"/>
      <c r="NS12" s="5"/>
      <c r="NT12" s="5"/>
      <c r="NU12" s="5"/>
      <c r="NV12" s="5"/>
      <c r="NW12" s="5"/>
      <c r="NX12" s="5"/>
      <c r="NY12" s="5"/>
      <c r="NZ12" s="5"/>
      <c r="OA12" s="5"/>
      <c r="OB12" s="5"/>
      <c r="OC12" s="5"/>
      <c r="OD12" s="5"/>
      <c r="OE12" s="5"/>
      <c r="OF12" s="5"/>
      <c r="OG12" s="5"/>
      <c r="OH12" s="5"/>
      <c r="OI12" s="5"/>
      <c r="OJ12" s="5"/>
      <c r="OK12" s="5"/>
    </row>
    <row r="13" spans="1:401" ht="30" customHeight="1" x14ac:dyDescent="0.3">
      <c r="A13" s="50">
        <f t="shared" si="10"/>
        <v>4</v>
      </c>
      <c r="B13" s="51">
        <v>270022</v>
      </c>
      <c r="C13" s="38">
        <v>28</v>
      </c>
      <c r="D13" s="52" t="s">
        <v>41</v>
      </c>
      <c r="E13" s="53">
        <v>65673</v>
      </c>
      <c r="F13" s="40">
        <v>54728</v>
      </c>
      <c r="G13" s="54">
        <v>55448</v>
      </c>
      <c r="H13" s="42">
        <f t="shared" ref="H13:H50" si="11">ROUND(G13/F13*100,1)</f>
        <v>101.3</v>
      </c>
      <c r="I13" s="56">
        <v>69500</v>
      </c>
      <c r="J13" s="40">
        <v>57917</v>
      </c>
      <c r="K13" s="43">
        <v>54807</v>
      </c>
      <c r="L13" s="42">
        <f t="shared" si="0"/>
        <v>94.6</v>
      </c>
      <c r="M13" s="44">
        <f t="shared" si="2"/>
        <v>98</v>
      </c>
      <c r="N13" s="45">
        <v>1</v>
      </c>
      <c r="O13" s="44">
        <v>-3.2828832348529033</v>
      </c>
      <c r="P13" s="45">
        <v>126.34104055050264</v>
      </c>
      <c r="Q13" s="45">
        <v>0.9</v>
      </c>
      <c r="R13" s="59">
        <v>10711551.48</v>
      </c>
      <c r="S13" s="47">
        <v>49183</v>
      </c>
      <c r="T13" s="58"/>
      <c r="U13" s="48"/>
      <c r="V13" s="48">
        <f t="shared" ref="V13:V38" si="12">ROUND($T$50*S13,2)</f>
        <v>6759711.5199999996</v>
      </c>
      <c r="W13" s="48">
        <v>20</v>
      </c>
      <c r="X13" s="48"/>
      <c r="Y13" s="48">
        <f t="shared" si="3"/>
        <v>8023819.5999999996</v>
      </c>
      <c r="Z13" s="48">
        <f t="shared" si="4"/>
        <v>14783531.119999999</v>
      </c>
      <c r="AA13" s="48">
        <f t="shared" si="5"/>
        <v>0</v>
      </c>
      <c r="AB13" s="114">
        <f t="shared" si="6"/>
        <v>13305178.01</v>
      </c>
      <c r="AC13" s="49">
        <f t="shared" si="7"/>
        <v>13305178.01</v>
      </c>
      <c r="AD13" s="114">
        <f t="shared" si="8"/>
        <v>1373679.8</v>
      </c>
      <c r="AE13" s="49">
        <f t="shared" si="9"/>
        <v>14678857.810000001</v>
      </c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  <c r="OA13" s="5"/>
      <c r="OB13" s="5"/>
      <c r="OC13" s="5"/>
      <c r="OD13" s="5"/>
      <c r="OE13" s="5"/>
      <c r="OF13" s="5"/>
      <c r="OG13" s="5"/>
      <c r="OH13" s="5"/>
      <c r="OI13" s="5"/>
      <c r="OJ13" s="5"/>
      <c r="OK13" s="5"/>
    </row>
    <row r="14" spans="1:401" ht="30" customHeight="1" x14ac:dyDescent="0.3">
      <c r="A14" s="50">
        <f t="shared" si="10"/>
        <v>5</v>
      </c>
      <c r="B14" s="51">
        <v>270024</v>
      </c>
      <c r="C14" s="38">
        <v>30</v>
      </c>
      <c r="D14" s="52" t="s">
        <v>42</v>
      </c>
      <c r="E14" s="53">
        <v>121929</v>
      </c>
      <c r="F14" s="40">
        <v>101605</v>
      </c>
      <c r="G14" s="54">
        <v>99843</v>
      </c>
      <c r="H14" s="42">
        <f t="shared" si="11"/>
        <v>98.3</v>
      </c>
      <c r="I14" s="56">
        <v>146737</v>
      </c>
      <c r="J14" s="40">
        <v>122281</v>
      </c>
      <c r="K14" s="43">
        <v>114345</v>
      </c>
      <c r="L14" s="42">
        <f t="shared" si="0"/>
        <v>93.5</v>
      </c>
      <c r="M14" s="44">
        <f t="shared" si="2"/>
        <v>95.9</v>
      </c>
      <c r="N14" s="45">
        <v>1</v>
      </c>
      <c r="O14" s="44">
        <v>0.26319461420368384</v>
      </c>
      <c r="P14" s="45"/>
      <c r="Q14" s="45">
        <v>0.9</v>
      </c>
      <c r="R14" s="59">
        <v>12802717.68</v>
      </c>
      <c r="S14" s="47">
        <v>100600</v>
      </c>
      <c r="T14" s="58"/>
      <c r="U14" s="48"/>
      <c r="V14" s="48">
        <f t="shared" si="12"/>
        <v>13826464</v>
      </c>
      <c r="W14" s="48">
        <v>14.5</v>
      </c>
      <c r="X14" s="48"/>
      <c r="Y14" s="48">
        <f t="shared" si="3"/>
        <v>5817269.21</v>
      </c>
      <c r="Z14" s="48">
        <f t="shared" si="4"/>
        <v>19643733.210000001</v>
      </c>
      <c r="AA14" s="48">
        <f t="shared" si="5"/>
        <v>0</v>
      </c>
      <c r="AB14" s="114">
        <f t="shared" si="6"/>
        <v>17679359.890000001</v>
      </c>
      <c r="AC14" s="49">
        <f t="shared" si="7"/>
        <v>17679359.890000001</v>
      </c>
      <c r="AD14" s="114">
        <f t="shared" si="8"/>
        <v>1825287.83</v>
      </c>
      <c r="AE14" s="49">
        <f t="shared" si="9"/>
        <v>19504647.719999999</v>
      </c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  <c r="NT14" s="5"/>
      <c r="NU14" s="5"/>
      <c r="NV14" s="5"/>
      <c r="NW14" s="5"/>
      <c r="NX14" s="5"/>
      <c r="NY14" s="5"/>
      <c r="NZ14" s="5"/>
      <c r="OA14" s="5"/>
      <c r="OB14" s="5"/>
      <c r="OC14" s="5"/>
      <c r="OD14" s="5"/>
      <c r="OE14" s="5"/>
      <c r="OF14" s="5"/>
      <c r="OG14" s="5"/>
      <c r="OH14" s="5"/>
      <c r="OI14" s="5"/>
      <c r="OJ14" s="5"/>
      <c r="OK14" s="5"/>
    </row>
    <row r="15" spans="1:401" ht="30" customHeight="1" x14ac:dyDescent="0.3">
      <c r="A15" s="50">
        <f t="shared" si="10"/>
        <v>6</v>
      </c>
      <c r="B15" s="51">
        <v>270025</v>
      </c>
      <c r="C15" s="38">
        <v>31</v>
      </c>
      <c r="D15" s="52" t="s">
        <v>43</v>
      </c>
      <c r="E15" s="53">
        <v>46561</v>
      </c>
      <c r="F15" s="40">
        <v>38801</v>
      </c>
      <c r="G15" s="54">
        <v>46549</v>
      </c>
      <c r="H15" s="42">
        <f t="shared" si="11"/>
        <v>120</v>
      </c>
      <c r="I15" s="56">
        <v>42799</v>
      </c>
      <c r="J15" s="40">
        <v>35666</v>
      </c>
      <c r="K15" s="43">
        <v>29689</v>
      </c>
      <c r="L15" s="42">
        <f t="shared" si="0"/>
        <v>83.2</v>
      </c>
      <c r="M15" s="44">
        <f t="shared" si="2"/>
        <v>101.6</v>
      </c>
      <c r="N15" s="45">
        <v>1</v>
      </c>
      <c r="O15" s="44">
        <v>-1.4860676351806035</v>
      </c>
      <c r="P15" s="45">
        <v>-39.193186893032028</v>
      </c>
      <c r="Q15" s="45">
        <v>1</v>
      </c>
      <c r="R15" s="59">
        <v>3714305.16</v>
      </c>
      <c r="S15" s="47">
        <v>22474</v>
      </c>
      <c r="T15" s="58"/>
      <c r="U15" s="48">
        <f t="shared" ref="U15:U49" si="13">ROUND($T$50*S15,2)</f>
        <v>3088826.56</v>
      </c>
      <c r="V15" s="48"/>
      <c r="W15" s="48"/>
      <c r="X15" s="48"/>
      <c r="Y15" s="48">
        <f t="shared" si="3"/>
        <v>0</v>
      </c>
      <c r="Z15" s="48">
        <f t="shared" si="4"/>
        <v>3088826.56</v>
      </c>
      <c r="AA15" s="48">
        <f t="shared" si="5"/>
        <v>3088826.56</v>
      </c>
      <c r="AB15" s="114">
        <f t="shared" si="6"/>
        <v>0</v>
      </c>
      <c r="AC15" s="49">
        <f t="shared" si="7"/>
        <v>3088826.56</v>
      </c>
      <c r="AD15" s="114">
        <f t="shared" si="8"/>
        <v>318902.81</v>
      </c>
      <c r="AE15" s="49">
        <f t="shared" si="9"/>
        <v>3407729.37</v>
      </c>
    </row>
    <row r="16" spans="1:401" ht="28.5" customHeight="1" x14ac:dyDescent="0.3">
      <c r="A16" s="50">
        <f t="shared" si="10"/>
        <v>7</v>
      </c>
      <c r="B16" s="51">
        <v>270026</v>
      </c>
      <c r="C16" s="38">
        <v>32</v>
      </c>
      <c r="D16" s="52" t="s">
        <v>44</v>
      </c>
      <c r="E16" s="53">
        <v>73153</v>
      </c>
      <c r="F16" s="40">
        <v>60961</v>
      </c>
      <c r="G16" s="54">
        <v>63412</v>
      </c>
      <c r="H16" s="42">
        <f t="shared" si="11"/>
        <v>104</v>
      </c>
      <c r="I16" s="56">
        <v>29500</v>
      </c>
      <c r="J16" s="40">
        <v>24583</v>
      </c>
      <c r="K16" s="43">
        <v>18822</v>
      </c>
      <c r="L16" s="42">
        <f t="shared" si="0"/>
        <v>76.599999999999994</v>
      </c>
      <c r="M16" s="44">
        <f t="shared" si="2"/>
        <v>90.3</v>
      </c>
      <c r="N16" s="45">
        <v>1</v>
      </c>
      <c r="O16" s="44">
        <v>-12.772150201786133</v>
      </c>
      <c r="P16" s="45"/>
      <c r="Q16" s="45">
        <v>1</v>
      </c>
      <c r="R16" s="59">
        <v>2927960.38</v>
      </c>
      <c r="S16" s="47">
        <v>46828</v>
      </c>
      <c r="T16" s="48"/>
      <c r="U16" s="48"/>
      <c r="V16" s="48">
        <f t="shared" si="12"/>
        <v>6436040.3200000003</v>
      </c>
      <c r="W16" s="48">
        <v>12</v>
      </c>
      <c r="X16" s="48"/>
      <c r="Y16" s="48">
        <f t="shared" si="3"/>
        <v>4814291.76</v>
      </c>
      <c r="Z16" s="48">
        <f t="shared" si="4"/>
        <v>11250332.08</v>
      </c>
      <c r="AA16" s="48">
        <f t="shared" si="5"/>
        <v>0</v>
      </c>
      <c r="AB16" s="114">
        <f t="shared" si="6"/>
        <v>11250332.08</v>
      </c>
      <c r="AC16" s="49">
        <f t="shared" si="7"/>
        <v>11250332.08</v>
      </c>
      <c r="AD16" s="114">
        <f t="shared" si="8"/>
        <v>1161529.28</v>
      </c>
      <c r="AE16" s="49">
        <f t="shared" si="9"/>
        <v>12411861.359999999</v>
      </c>
    </row>
    <row r="17" spans="1:31" ht="39" customHeight="1" x14ac:dyDescent="0.3">
      <c r="A17" s="50">
        <f t="shared" si="10"/>
        <v>8</v>
      </c>
      <c r="B17" s="51">
        <v>270035</v>
      </c>
      <c r="C17" s="51">
        <v>36</v>
      </c>
      <c r="D17" s="52" t="s">
        <v>45</v>
      </c>
      <c r="E17" s="53">
        <v>43294</v>
      </c>
      <c r="F17" s="40">
        <v>36079</v>
      </c>
      <c r="G17" s="54">
        <v>38094</v>
      </c>
      <c r="H17" s="42">
        <f t="shared" si="11"/>
        <v>105.6</v>
      </c>
      <c r="I17" s="56">
        <v>41000</v>
      </c>
      <c r="J17" s="40">
        <v>34167</v>
      </c>
      <c r="K17" s="43">
        <v>34311</v>
      </c>
      <c r="L17" s="42">
        <f t="shared" si="0"/>
        <v>100.4</v>
      </c>
      <c r="M17" s="44">
        <f t="shared" si="2"/>
        <v>103</v>
      </c>
      <c r="N17" s="45">
        <v>1</v>
      </c>
      <c r="O17" s="44"/>
      <c r="P17" s="45">
        <v>-61.594482295538725</v>
      </c>
      <c r="Q17" s="45">
        <v>1</v>
      </c>
      <c r="R17" s="59">
        <v>6770552.6600000001</v>
      </c>
      <c r="S17" s="47">
        <v>19881</v>
      </c>
      <c r="T17" s="60"/>
      <c r="U17" s="48"/>
      <c r="V17" s="48">
        <f t="shared" si="12"/>
        <v>2732444.64</v>
      </c>
      <c r="W17" s="48">
        <v>4.5</v>
      </c>
      <c r="X17" s="48"/>
      <c r="Y17" s="48">
        <f t="shared" si="3"/>
        <v>1805359.41</v>
      </c>
      <c r="Z17" s="48">
        <f t="shared" si="4"/>
        <v>4537804.05</v>
      </c>
      <c r="AA17" s="48">
        <f t="shared" si="5"/>
        <v>0</v>
      </c>
      <c r="AB17" s="114">
        <f t="shared" si="6"/>
        <v>4537804.05</v>
      </c>
      <c r="AC17" s="49">
        <f t="shared" si="7"/>
        <v>4537804.05</v>
      </c>
      <c r="AD17" s="114">
        <f t="shared" si="8"/>
        <v>468501.04</v>
      </c>
      <c r="AE17" s="49">
        <f t="shared" si="9"/>
        <v>5006305.09</v>
      </c>
    </row>
    <row r="18" spans="1:31" ht="39.75" customHeight="1" x14ac:dyDescent="0.3">
      <c r="A18" s="50">
        <f t="shared" si="10"/>
        <v>9</v>
      </c>
      <c r="B18" s="51">
        <v>270036</v>
      </c>
      <c r="C18" s="51">
        <v>37</v>
      </c>
      <c r="D18" s="52" t="s">
        <v>46</v>
      </c>
      <c r="E18" s="53">
        <v>39090</v>
      </c>
      <c r="F18" s="40">
        <v>32576</v>
      </c>
      <c r="G18" s="54">
        <v>32960</v>
      </c>
      <c r="H18" s="42">
        <f t="shared" si="11"/>
        <v>101.2</v>
      </c>
      <c r="I18" s="56">
        <v>40848</v>
      </c>
      <c r="J18" s="40">
        <v>34040</v>
      </c>
      <c r="K18" s="43">
        <v>34700</v>
      </c>
      <c r="L18" s="42">
        <f t="shared" si="0"/>
        <v>101.9</v>
      </c>
      <c r="M18" s="44">
        <f t="shared" si="2"/>
        <v>101.6</v>
      </c>
      <c r="N18" s="45">
        <v>1</v>
      </c>
      <c r="O18" s="44"/>
      <c r="P18" s="45">
        <v>71.092346287000709</v>
      </c>
      <c r="Q18" s="45">
        <v>0.9</v>
      </c>
      <c r="R18" s="59">
        <v>5839657.7400000002</v>
      </c>
      <c r="S18" s="47">
        <v>18514</v>
      </c>
      <c r="T18" s="58"/>
      <c r="U18" s="48"/>
      <c r="V18" s="48">
        <f t="shared" si="12"/>
        <v>2544564.16</v>
      </c>
      <c r="W18" s="48">
        <v>6</v>
      </c>
      <c r="X18" s="48"/>
      <c r="Y18" s="48">
        <f t="shared" si="3"/>
        <v>2407145.88</v>
      </c>
      <c r="Z18" s="48">
        <f t="shared" si="4"/>
        <v>4951710.04</v>
      </c>
      <c r="AA18" s="48">
        <f t="shared" si="5"/>
        <v>0</v>
      </c>
      <c r="AB18" s="114">
        <f t="shared" si="6"/>
        <v>4456539.04</v>
      </c>
      <c r="AC18" s="49">
        <f t="shared" si="7"/>
        <v>4456539.04</v>
      </c>
      <c r="AD18" s="114">
        <f t="shared" si="8"/>
        <v>460110.92</v>
      </c>
      <c r="AE18" s="49">
        <f t="shared" si="9"/>
        <v>4916649.96</v>
      </c>
    </row>
    <row r="19" spans="1:31" ht="30" customHeight="1" x14ac:dyDescent="0.3">
      <c r="A19" s="50">
        <f t="shared" si="10"/>
        <v>10</v>
      </c>
      <c r="B19" s="51">
        <v>270037</v>
      </c>
      <c r="C19" s="51">
        <v>38</v>
      </c>
      <c r="D19" s="52" t="s">
        <v>47</v>
      </c>
      <c r="E19" s="53">
        <v>55102</v>
      </c>
      <c r="F19" s="40">
        <v>45918</v>
      </c>
      <c r="G19" s="54">
        <v>44805</v>
      </c>
      <c r="H19" s="42">
        <f t="shared" si="11"/>
        <v>97.6</v>
      </c>
      <c r="I19" s="56">
        <v>40000</v>
      </c>
      <c r="J19" s="40">
        <v>33334</v>
      </c>
      <c r="K19" s="43">
        <v>33910</v>
      </c>
      <c r="L19" s="42">
        <f t="shared" si="0"/>
        <v>101.7</v>
      </c>
      <c r="M19" s="44">
        <f t="shared" si="2"/>
        <v>99.7</v>
      </c>
      <c r="N19" s="45">
        <v>1</v>
      </c>
      <c r="O19" s="44"/>
      <c r="P19" s="45">
        <v>221.34206162940842</v>
      </c>
      <c r="Q19" s="45">
        <v>0.9</v>
      </c>
      <c r="R19" s="59">
        <v>7097789.9000000004</v>
      </c>
      <c r="S19" s="47">
        <v>21895</v>
      </c>
      <c r="T19" s="58"/>
      <c r="U19" s="48"/>
      <c r="V19" s="48">
        <f t="shared" si="12"/>
        <v>3009248.8</v>
      </c>
      <c r="W19" s="48">
        <v>5</v>
      </c>
      <c r="X19" s="48"/>
      <c r="Y19" s="48">
        <f t="shared" si="3"/>
        <v>2005954.9</v>
      </c>
      <c r="Z19" s="48">
        <f t="shared" si="4"/>
        <v>5015203.6999999993</v>
      </c>
      <c r="AA19" s="48">
        <f t="shared" si="5"/>
        <v>0</v>
      </c>
      <c r="AB19" s="114">
        <f t="shared" si="6"/>
        <v>4513683.33</v>
      </c>
      <c r="AC19" s="49">
        <f t="shared" si="7"/>
        <v>4513683.33</v>
      </c>
      <c r="AD19" s="114">
        <f t="shared" si="8"/>
        <v>466010.72</v>
      </c>
      <c r="AE19" s="49">
        <f t="shared" si="9"/>
        <v>4979694.05</v>
      </c>
    </row>
    <row r="20" spans="1:31" ht="30" customHeight="1" x14ac:dyDescent="0.3">
      <c r="A20" s="50">
        <f t="shared" si="10"/>
        <v>11</v>
      </c>
      <c r="B20" s="51">
        <v>270038</v>
      </c>
      <c r="C20" s="51">
        <v>40</v>
      </c>
      <c r="D20" s="52" t="s">
        <v>48</v>
      </c>
      <c r="E20" s="53">
        <v>34703</v>
      </c>
      <c r="F20" s="40">
        <v>28920</v>
      </c>
      <c r="G20" s="61">
        <v>29361</v>
      </c>
      <c r="H20" s="42">
        <f t="shared" si="11"/>
        <v>101.5</v>
      </c>
      <c r="I20" s="56">
        <v>27000</v>
      </c>
      <c r="J20" s="40">
        <v>22500</v>
      </c>
      <c r="K20" s="43">
        <v>22891</v>
      </c>
      <c r="L20" s="42">
        <f t="shared" si="0"/>
        <v>101.7</v>
      </c>
      <c r="M20" s="44">
        <f t="shared" si="2"/>
        <v>101.6</v>
      </c>
      <c r="N20" s="45">
        <v>1</v>
      </c>
      <c r="O20" s="44"/>
      <c r="P20" s="45">
        <v>-73.619097208899419</v>
      </c>
      <c r="Q20" s="45">
        <v>1</v>
      </c>
      <c r="R20" s="59">
        <v>5337563.2300000004</v>
      </c>
      <c r="S20" s="47">
        <v>16815</v>
      </c>
      <c r="T20" s="58"/>
      <c r="U20" s="48"/>
      <c r="V20" s="48">
        <f t="shared" si="12"/>
        <v>2311053.6</v>
      </c>
      <c r="W20" s="48">
        <v>3</v>
      </c>
      <c r="X20" s="48"/>
      <c r="Y20" s="48">
        <f t="shared" si="3"/>
        <v>1203572.94</v>
      </c>
      <c r="Z20" s="48">
        <f t="shared" si="4"/>
        <v>3514626.54</v>
      </c>
      <c r="AA20" s="48">
        <f t="shared" si="5"/>
        <v>0</v>
      </c>
      <c r="AB20" s="114">
        <f t="shared" si="6"/>
        <v>3514626.54</v>
      </c>
      <c r="AC20" s="49">
        <f t="shared" si="7"/>
        <v>3514626.54</v>
      </c>
      <c r="AD20" s="114">
        <f t="shared" si="8"/>
        <v>362864.1</v>
      </c>
      <c r="AE20" s="49">
        <f t="shared" si="9"/>
        <v>3877490.64</v>
      </c>
    </row>
    <row r="21" spans="1:31" ht="50.4" customHeight="1" x14ac:dyDescent="0.3">
      <c r="A21" s="50">
        <f t="shared" si="10"/>
        <v>12</v>
      </c>
      <c r="B21" s="51">
        <v>270017</v>
      </c>
      <c r="C21" s="51">
        <v>18</v>
      </c>
      <c r="D21" s="52" t="s">
        <v>49</v>
      </c>
      <c r="E21" s="53">
        <v>119469</v>
      </c>
      <c r="F21" s="40">
        <v>99558</v>
      </c>
      <c r="G21" s="61">
        <v>120646</v>
      </c>
      <c r="H21" s="42">
        <f t="shared" si="11"/>
        <v>121.2</v>
      </c>
      <c r="I21" s="56">
        <v>40000</v>
      </c>
      <c r="J21" s="40">
        <v>33333</v>
      </c>
      <c r="K21" s="43">
        <v>32516</v>
      </c>
      <c r="L21" s="42">
        <f t="shared" si="0"/>
        <v>97.5</v>
      </c>
      <c r="M21" s="44">
        <f t="shared" si="2"/>
        <v>109.4</v>
      </c>
      <c r="N21" s="45">
        <v>1</v>
      </c>
      <c r="O21" s="44">
        <v>11.767225902711886</v>
      </c>
      <c r="P21" s="45"/>
      <c r="Q21" s="45">
        <v>0.9</v>
      </c>
      <c r="R21" s="59">
        <v>3912710.41</v>
      </c>
      <c r="S21" s="47">
        <v>65398</v>
      </c>
      <c r="T21" s="48"/>
      <c r="U21" s="48"/>
      <c r="V21" s="48">
        <f t="shared" si="12"/>
        <v>8988301.1199999992</v>
      </c>
      <c r="W21" s="48">
        <v>9.5</v>
      </c>
      <c r="X21" s="48"/>
      <c r="Y21" s="48">
        <f t="shared" si="3"/>
        <v>3811314.31</v>
      </c>
      <c r="Z21" s="48">
        <f t="shared" si="4"/>
        <v>12799615.43</v>
      </c>
      <c r="AA21" s="48">
        <f t="shared" si="5"/>
        <v>0</v>
      </c>
      <c r="AB21" s="114">
        <f t="shared" si="6"/>
        <v>11519653.890000001</v>
      </c>
      <c r="AC21" s="49">
        <f t="shared" si="7"/>
        <v>11519653.890000001</v>
      </c>
      <c r="AD21" s="114">
        <f t="shared" si="8"/>
        <v>1189335.1399999999</v>
      </c>
      <c r="AE21" s="49">
        <f t="shared" si="9"/>
        <v>12708989.030000001</v>
      </c>
    </row>
    <row r="22" spans="1:31" ht="44.4" customHeight="1" x14ac:dyDescent="0.3">
      <c r="A22" s="50">
        <f t="shared" si="10"/>
        <v>13</v>
      </c>
      <c r="B22" s="51">
        <v>270040</v>
      </c>
      <c r="C22" s="51">
        <v>20</v>
      </c>
      <c r="D22" s="52" t="s">
        <v>50</v>
      </c>
      <c r="E22" s="53">
        <v>28944</v>
      </c>
      <c r="F22" s="40">
        <v>24120</v>
      </c>
      <c r="G22" s="61">
        <v>26616</v>
      </c>
      <c r="H22" s="42">
        <f t="shared" si="11"/>
        <v>110.3</v>
      </c>
      <c r="I22" s="56">
        <v>20014</v>
      </c>
      <c r="J22" s="40">
        <v>16679</v>
      </c>
      <c r="K22" s="43">
        <v>16949</v>
      </c>
      <c r="L22" s="42">
        <f t="shared" si="0"/>
        <v>101.6</v>
      </c>
      <c r="M22" s="44">
        <f t="shared" si="2"/>
        <v>106</v>
      </c>
      <c r="N22" s="45">
        <v>1</v>
      </c>
      <c r="O22" s="44"/>
      <c r="P22" s="45">
        <v>-36.877193748125123</v>
      </c>
      <c r="Q22" s="45">
        <v>1</v>
      </c>
      <c r="R22" s="59">
        <v>4051622.48</v>
      </c>
      <c r="S22" s="47">
        <v>9570</v>
      </c>
      <c r="T22" s="58"/>
      <c r="U22" s="48"/>
      <c r="V22" s="48">
        <f t="shared" si="12"/>
        <v>1315300.8</v>
      </c>
      <c r="W22" s="48">
        <v>6.5</v>
      </c>
      <c r="X22" s="48"/>
      <c r="Y22" s="48">
        <f t="shared" si="3"/>
        <v>2607741.37</v>
      </c>
      <c r="Z22" s="48">
        <f t="shared" si="4"/>
        <v>3923042.17</v>
      </c>
      <c r="AA22" s="48">
        <f t="shared" si="5"/>
        <v>0</v>
      </c>
      <c r="AB22" s="114">
        <f t="shared" si="6"/>
        <v>3923042.17</v>
      </c>
      <c r="AC22" s="49">
        <f t="shared" si="7"/>
        <v>3923042.17</v>
      </c>
      <c r="AD22" s="114">
        <f t="shared" si="8"/>
        <v>405030.57</v>
      </c>
      <c r="AE22" s="49">
        <f t="shared" si="9"/>
        <v>4328072.74</v>
      </c>
    </row>
    <row r="23" spans="1:31" ht="33" customHeight="1" x14ac:dyDescent="0.3">
      <c r="A23" s="50">
        <f t="shared" si="10"/>
        <v>14</v>
      </c>
      <c r="B23" s="51">
        <v>270041</v>
      </c>
      <c r="C23" s="51">
        <v>21</v>
      </c>
      <c r="D23" s="52" t="s">
        <v>51</v>
      </c>
      <c r="E23" s="53">
        <v>58238</v>
      </c>
      <c r="F23" s="40">
        <v>48532</v>
      </c>
      <c r="G23" s="61">
        <v>56710</v>
      </c>
      <c r="H23" s="42">
        <f t="shared" si="11"/>
        <v>116.9</v>
      </c>
      <c r="I23" s="56">
        <v>40300</v>
      </c>
      <c r="J23" s="40">
        <v>33584</v>
      </c>
      <c r="K23" s="43">
        <v>39288</v>
      </c>
      <c r="L23" s="42">
        <f t="shared" si="0"/>
        <v>117</v>
      </c>
      <c r="M23" s="44">
        <f t="shared" si="2"/>
        <v>117</v>
      </c>
      <c r="N23" s="45">
        <v>1</v>
      </c>
      <c r="O23" s="44"/>
      <c r="P23" s="45">
        <v>86.114069322684173</v>
      </c>
      <c r="Q23" s="45">
        <v>0.9</v>
      </c>
      <c r="R23" s="59">
        <v>7871490.0099999998</v>
      </c>
      <c r="S23" s="47">
        <v>24900</v>
      </c>
      <c r="T23" s="58"/>
      <c r="U23" s="48"/>
      <c r="V23" s="48">
        <f t="shared" si="12"/>
        <v>3422256</v>
      </c>
      <c r="W23" s="48">
        <v>5.5</v>
      </c>
      <c r="X23" s="48"/>
      <c r="Y23" s="48">
        <f t="shared" si="3"/>
        <v>2206550.39</v>
      </c>
      <c r="Z23" s="48">
        <f t="shared" si="4"/>
        <v>5628806.3900000006</v>
      </c>
      <c r="AA23" s="48">
        <f t="shared" si="5"/>
        <v>0</v>
      </c>
      <c r="AB23" s="114">
        <f t="shared" si="6"/>
        <v>5065925.75</v>
      </c>
      <c r="AC23" s="49">
        <f t="shared" si="7"/>
        <v>5065925.75</v>
      </c>
      <c r="AD23" s="114">
        <f t="shared" si="8"/>
        <v>523026.44</v>
      </c>
      <c r="AE23" s="49">
        <f t="shared" si="9"/>
        <v>5588952.1900000004</v>
      </c>
    </row>
    <row r="24" spans="1:31" ht="30" customHeight="1" x14ac:dyDescent="0.3">
      <c r="A24" s="50">
        <f t="shared" si="10"/>
        <v>15</v>
      </c>
      <c r="B24" s="51">
        <v>270043</v>
      </c>
      <c r="C24" s="51">
        <v>42</v>
      </c>
      <c r="D24" s="52" t="s">
        <v>52</v>
      </c>
      <c r="E24" s="53">
        <v>2812</v>
      </c>
      <c r="F24" s="40">
        <v>2343</v>
      </c>
      <c r="G24" s="61">
        <v>2517</v>
      </c>
      <c r="H24" s="42">
        <f t="shared" si="11"/>
        <v>107.4</v>
      </c>
      <c r="I24" s="56">
        <v>4218</v>
      </c>
      <c r="J24" s="40">
        <v>3515</v>
      </c>
      <c r="K24" s="43">
        <v>3586</v>
      </c>
      <c r="L24" s="42">
        <f t="shared" si="0"/>
        <v>102</v>
      </c>
      <c r="M24" s="44">
        <f t="shared" si="2"/>
        <v>104.7</v>
      </c>
      <c r="N24" s="45">
        <v>1</v>
      </c>
      <c r="O24" s="44">
        <v>-32.015629838490582</v>
      </c>
      <c r="P24" s="45">
        <v>0</v>
      </c>
      <c r="Q24" s="45">
        <v>1</v>
      </c>
      <c r="R24" s="59">
        <v>370347.16</v>
      </c>
      <c r="S24" s="47"/>
      <c r="T24" s="58"/>
      <c r="U24" s="48"/>
      <c r="V24" s="48"/>
      <c r="W24" s="48"/>
      <c r="X24" s="48"/>
      <c r="Y24" s="48"/>
      <c r="Z24" s="48">
        <f t="shared" si="4"/>
        <v>0</v>
      </c>
      <c r="AA24" s="48">
        <f t="shared" si="5"/>
        <v>0</v>
      </c>
      <c r="AB24" s="114">
        <f t="shared" si="6"/>
        <v>0</v>
      </c>
      <c r="AC24" s="49">
        <f t="shared" si="7"/>
        <v>0</v>
      </c>
      <c r="AD24" s="114">
        <f t="shared" si="8"/>
        <v>0</v>
      </c>
      <c r="AE24" s="49">
        <f t="shared" si="9"/>
        <v>0</v>
      </c>
    </row>
    <row r="25" spans="1:31" ht="30" customHeight="1" x14ac:dyDescent="0.3">
      <c r="A25" s="50">
        <f t="shared" si="10"/>
        <v>16</v>
      </c>
      <c r="B25" s="51">
        <v>270108</v>
      </c>
      <c r="C25" s="51">
        <v>48</v>
      </c>
      <c r="D25" s="52" t="s">
        <v>53</v>
      </c>
      <c r="E25" s="53">
        <v>9742</v>
      </c>
      <c r="F25" s="40">
        <v>8118</v>
      </c>
      <c r="G25" s="61">
        <v>9564</v>
      </c>
      <c r="H25" s="42">
        <f t="shared" si="11"/>
        <v>117.8</v>
      </c>
      <c r="I25" s="56">
        <v>3000</v>
      </c>
      <c r="J25" s="40">
        <v>2500</v>
      </c>
      <c r="K25" s="43">
        <v>2231</v>
      </c>
      <c r="L25" s="42">
        <f t="shared" si="0"/>
        <v>89.2</v>
      </c>
      <c r="M25" s="44">
        <f t="shared" si="2"/>
        <v>103.5</v>
      </c>
      <c r="N25" s="45">
        <v>1</v>
      </c>
      <c r="O25" s="44">
        <v>-77.793508391244757</v>
      </c>
      <c r="P25" s="45"/>
      <c r="Q25" s="45">
        <v>1</v>
      </c>
      <c r="R25" s="59">
        <v>742285.02</v>
      </c>
      <c r="S25" s="47">
        <v>5189</v>
      </c>
      <c r="T25" s="58"/>
      <c r="U25" s="48">
        <f t="shared" si="13"/>
        <v>713176.16</v>
      </c>
      <c r="V25" s="48"/>
      <c r="W25" s="48"/>
      <c r="X25" s="48"/>
      <c r="Y25" s="48">
        <f t="shared" si="3"/>
        <v>0</v>
      </c>
      <c r="Z25" s="48">
        <f t="shared" si="4"/>
        <v>713176.16</v>
      </c>
      <c r="AA25" s="48">
        <f t="shared" si="5"/>
        <v>713176.16</v>
      </c>
      <c r="AB25" s="114">
        <f t="shared" si="6"/>
        <v>0</v>
      </c>
      <c r="AC25" s="49">
        <f t="shared" si="7"/>
        <v>713176.16</v>
      </c>
      <c r="AD25" s="114">
        <f t="shared" si="8"/>
        <v>73631.16</v>
      </c>
      <c r="AE25" s="49">
        <f t="shared" si="9"/>
        <v>786807.32000000007</v>
      </c>
    </row>
    <row r="26" spans="1:31" ht="33.75" customHeight="1" x14ac:dyDescent="0.3">
      <c r="A26" s="50">
        <f t="shared" si="10"/>
        <v>17</v>
      </c>
      <c r="B26" s="51">
        <v>270042</v>
      </c>
      <c r="C26" s="51">
        <v>41</v>
      </c>
      <c r="D26" s="52" t="s">
        <v>54</v>
      </c>
      <c r="E26" s="53">
        <v>112309</v>
      </c>
      <c r="F26" s="40">
        <v>93899</v>
      </c>
      <c r="G26" s="61">
        <v>85847</v>
      </c>
      <c r="H26" s="42">
        <f t="shared" si="11"/>
        <v>91.4</v>
      </c>
      <c r="I26" s="56">
        <v>41475</v>
      </c>
      <c r="J26" s="40">
        <v>34763</v>
      </c>
      <c r="K26" s="43">
        <v>20600</v>
      </c>
      <c r="L26" s="42">
        <f t="shared" si="0"/>
        <v>59.3</v>
      </c>
      <c r="M26" s="44">
        <f t="shared" si="2"/>
        <v>75.400000000000006</v>
      </c>
      <c r="N26" s="45">
        <v>0.9</v>
      </c>
      <c r="O26" s="44">
        <v>-1.3379493029731861</v>
      </c>
      <c r="P26" s="45">
        <v>-72.834367722210388</v>
      </c>
      <c r="Q26" s="45">
        <v>1</v>
      </c>
      <c r="R26" s="59">
        <v>4052946.63</v>
      </c>
      <c r="S26" s="47">
        <v>46312</v>
      </c>
      <c r="T26" s="58"/>
      <c r="U26" s="48">
        <f t="shared" si="13"/>
        <v>6365121.2800000003</v>
      </c>
      <c r="V26" s="48"/>
      <c r="W26" s="48"/>
      <c r="X26" s="48"/>
      <c r="Y26" s="48">
        <f t="shared" si="3"/>
        <v>0</v>
      </c>
      <c r="Z26" s="48">
        <f t="shared" si="4"/>
        <v>6365121.2800000003</v>
      </c>
      <c r="AA26" s="48">
        <f t="shared" si="5"/>
        <v>5728609.1500000004</v>
      </c>
      <c r="AB26" s="114">
        <f t="shared" si="6"/>
        <v>0</v>
      </c>
      <c r="AC26" s="49">
        <f t="shared" si="7"/>
        <v>5728609.1500000004</v>
      </c>
      <c r="AD26" s="114">
        <f t="shared" si="8"/>
        <v>591444.52</v>
      </c>
      <c r="AE26" s="49">
        <f t="shared" si="9"/>
        <v>6320053.6699999999</v>
      </c>
    </row>
    <row r="27" spans="1:31" ht="30" customHeight="1" x14ac:dyDescent="0.3">
      <c r="A27" s="50">
        <f t="shared" si="10"/>
        <v>18</v>
      </c>
      <c r="B27" s="51">
        <v>270098</v>
      </c>
      <c r="C27" s="51">
        <v>90</v>
      </c>
      <c r="D27" s="52" t="s">
        <v>55</v>
      </c>
      <c r="E27" s="53">
        <v>29200</v>
      </c>
      <c r="F27" s="40">
        <v>24334</v>
      </c>
      <c r="G27" s="61">
        <v>20417</v>
      </c>
      <c r="H27" s="42">
        <f t="shared" si="11"/>
        <v>83.9</v>
      </c>
      <c r="I27" s="56">
        <v>30912</v>
      </c>
      <c r="J27" s="40">
        <v>25760</v>
      </c>
      <c r="K27" s="43">
        <v>10128</v>
      </c>
      <c r="L27" s="42">
        <f t="shared" si="0"/>
        <v>39.299999999999997</v>
      </c>
      <c r="M27" s="44">
        <f t="shared" si="2"/>
        <v>61.6</v>
      </c>
      <c r="N27" s="45">
        <v>0.9</v>
      </c>
      <c r="O27" s="44">
        <v>18.241942474739915</v>
      </c>
      <c r="P27" s="45">
        <v>-100</v>
      </c>
      <c r="Q27" s="45">
        <v>0.9</v>
      </c>
      <c r="R27" s="59">
        <v>2486820.77</v>
      </c>
      <c r="S27" s="47">
        <v>11520</v>
      </c>
      <c r="T27" s="58"/>
      <c r="U27" s="48">
        <f t="shared" si="13"/>
        <v>1583308.8</v>
      </c>
      <c r="V27" s="48"/>
      <c r="W27" s="48"/>
      <c r="X27" s="48"/>
      <c r="Y27" s="48">
        <f t="shared" si="3"/>
        <v>0</v>
      </c>
      <c r="Z27" s="48">
        <f t="shared" si="4"/>
        <v>1583308.8</v>
      </c>
      <c r="AA27" s="48">
        <f t="shared" si="5"/>
        <v>1282480.1299999999</v>
      </c>
      <c r="AB27" s="114">
        <f t="shared" si="6"/>
        <v>0</v>
      </c>
      <c r="AC27" s="49">
        <f t="shared" si="7"/>
        <v>1282480.1299999999</v>
      </c>
      <c r="AD27" s="114">
        <f t="shared" si="8"/>
        <v>132408.38</v>
      </c>
      <c r="AE27" s="49">
        <f t="shared" si="9"/>
        <v>1414888.5099999998</v>
      </c>
    </row>
    <row r="28" spans="1:31" ht="30" customHeight="1" x14ac:dyDescent="0.3">
      <c r="A28" s="50">
        <f t="shared" si="10"/>
        <v>19</v>
      </c>
      <c r="B28" s="51">
        <v>270134</v>
      </c>
      <c r="C28" s="51">
        <v>91</v>
      </c>
      <c r="D28" s="52" t="s">
        <v>56</v>
      </c>
      <c r="E28" s="53">
        <v>55391</v>
      </c>
      <c r="F28" s="40">
        <v>46163</v>
      </c>
      <c r="G28" s="61">
        <v>49617</v>
      </c>
      <c r="H28" s="42">
        <f t="shared" si="11"/>
        <v>107.5</v>
      </c>
      <c r="I28" s="56">
        <v>86500</v>
      </c>
      <c r="J28" s="40">
        <v>72084</v>
      </c>
      <c r="K28" s="43">
        <v>15935</v>
      </c>
      <c r="L28" s="42">
        <f t="shared" si="0"/>
        <v>22.1</v>
      </c>
      <c r="M28" s="44">
        <f t="shared" si="2"/>
        <v>64.8</v>
      </c>
      <c r="N28" s="45">
        <v>0.9</v>
      </c>
      <c r="O28" s="44">
        <v>8.3828706651044627</v>
      </c>
      <c r="P28" s="45">
        <v>-8.8759922065796104</v>
      </c>
      <c r="Q28" s="45">
        <v>0.9</v>
      </c>
      <c r="R28" s="59">
        <v>12087608.15</v>
      </c>
      <c r="S28" s="47">
        <v>56430</v>
      </c>
      <c r="T28" s="58"/>
      <c r="U28" s="48">
        <f t="shared" si="13"/>
        <v>7755739.2000000002</v>
      </c>
      <c r="V28" s="48"/>
      <c r="W28" s="48"/>
      <c r="X28" s="48"/>
      <c r="Y28" s="48"/>
      <c r="Z28" s="48">
        <f t="shared" si="4"/>
        <v>7755739.2000000002</v>
      </c>
      <c r="AA28" s="48">
        <f t="shared" si="5"/>
        <v>6282148.75</v>
      </c>
      <c r="AB28" s="114">
        <f t="shared" si="6"/>
        <v>0</v>
      </c>
      <c r="AC28" s="49">
        <f t="shared" si="7"/>
        <v>6282148.75</v>
      </c>
      <c r="AD28" s="114">
        <f t="shared" si="8"/>
        <v>648594.16</v>
      </c>
      <c r="AE28" s="49">
        <f t="shared" si="9"/>
        <v>6930742.9100000001</v>
      </c>
    </row>
    <row r="29" spans="1:31" ht="25.2" customHeight="1" x14ac:dyDescent="0.3">
      <c r="A29" s="50">
        <f t="shared" si="10"/>
        <v>20</v>
      </c>
      <c r="B29" s="51">
        <v>270155</v>
      </c>
      <c r="C29" s="51">
        <v>92</v>
      </c>
      <c r="D29" s="52" t="s">
        <v>57</v>
      </c>
      <c r="E29" s="53">
        <v>42578</v>
      </c>
      <c r="F29" s="40">
        <v>35482</v>
      </c>
      <c r="G29" s="61">
        <v>26164</v>
      </c>
      <c r="H29" s="42">
        <f t="shared" si="11"/>
        <v>73.7</v>
      </c>
      <c r="I29" s="56">
        <v>21200</v>
      </c>
      <c r="J29" s="40">
        <v>17666</v>
      </c>
      <c r="K29" s="43">
        <v>11984</v>
      </c>
      <c r="L29" s="42">
        <f t="shared" si="0"/>
        <v>67.8</v>
      </c>
      <c r="M29" s="44">
        <f t="shared" si="2"/>
        <v>70.8</v>
      </c>
      <c r="N29" s="45">
        <v>0.9</v>
      </c>
      <c r="O29" s="44">
        <v>15.99664130525133</v>
      </c>
      <c r="P29" s="45">
        <v>13.464895911080106</v>
      </c>
      <c r="Q29" s="45">
        <v>0.9</v>
      </c>
      <c r="R29" s="59">
        <v>4393008.76</v>
      </c>
      <c r="S29" s="47"/>
      <c r="T29" s="58"/>
      <c r="U29" s="48"/>
      <c r="V29" s="48"/>
      <c r="W29" s="48"/>
      <c r="X29" s="48"/>
      <c r="Y29" s="48"/>
      <c r="Z29" s="48">
        <f t="shared" si="4"/>
        <v>0</v>
      </c>
      <c r="AA29" s="48">
        <f t="shared" si="5"/>
        <v>0</v>
      </c>
      <c r="AB29" s="114">
        <f t="shared" si="6"/>
        <v>0</v>
      </c>
      <c r="AC29" s="49">
        <f t="shared" si="7"/>
        <v>0</v>
      </c>
      <c r="AD29" s="114">
        <f t="shared" si="8"/>
        <v>0</v>
      </c>
      <c r="AE29" s="49">
        <f t="shared" si="9"/>
        <v>0</v>
      </c>
    </row>
    <row r="30" spans="1:31" ht="30" customHeight="1" x14ac:dyDescent="0.3">
      <c r="A30" s="50">
        <f t="shared" si="10"/>
        <v>21</v>
      </c>
      <c r="B30" s="38">
        <v>270168</v>
      </c>
      <c r="C30" s="51">
        <v>93</v>
      </c>
      <c r="D30" s="39" t="s">
        <v>58</v>
      </c>
      <c r="E30" s="53">
        <v>44697</v>
      </c>
      <c r="F30" s="40">
        <v>37248</v>
      </c>
      <c r="G30" s="61">
        <v>30628</v>
      </c>
      <c r="H30" s="42">
        <f t="shared" si="11"/>
        <v>82.2</v>
      </c>
      <c r="I30" s="43">
        <v>24805</v>
      </c>
      <c r="J30" s="40">
        <v>20671</v>
      </c>
      <c r="K30" s="43">
        <v>10726</v>
      </c>
      <c r="L30" s="42">
        <f t="shared" si="0"/>
        <v>51.9</v>
      </c>
      <c r="M30" s="44">
        <f t="shared" si="2"/>
        <v>67.099999999999994</v>
      </c>
      <c r="N30" s="45">
        <v>0.9</v>
      </c>
      <c r="O30" s="44">
        <v>1.813471695878448</v>
      </c>
      <c r="P30" s="45">
        <v>62.126076000990423</v>
      </c>
      <c r="Q30" s="45">
        <v>0.9</v>
      </c>
      <c r="R30" s="59">
        <v>4884097.82</v>
      </c>
      <c r="S30" s="47">
        <v>19436</v>
      </c>
      <c r="T30" s="58"/>
      <c r="U30" s="48">
        <f t="shared" si="13"/>
        <v>2671283.84</v>
      </c>
      <c r="V30" s="48"/>
      <c r="W30" s="48"/>
      <c r="X30" s="48"/>
      <c r="Y30" s="48">
        <f t="shared" si="3"/>
        <v>0</v>
      </c>
      <c r="Z30" s="48">
        <f t="shared" si="4"/>
        <v>2671283.84</v>
      </c>
      <c r="AA30" s="48">
        <f t="shared" si="5"/>
        <v>2163739.91</v>
      </c>
      <c r="AB30" s="114">
        <f t="shared" si="6"/>
        <v>0</v>
      </c>
      <c r="AC30" s="49">
        <f t="shared" si="7"/>
        <v>2163739.91</v>
      </c>
      <c r="AD30" s="114">
        <f t="shared" si="8"/>
        <v>223393.16</v>
      </c>
      <c r="AE30" s="49">
        <f t="shared" si="9"/>
        <v>2387133.0700000003</v>
      </c>
    </row>
    <row r="31" spans="1:31" ht="30" customHeight="1" x14ac:dyDescent="0.3">
      <c r="A31" s="50">
        <f t="shared" si="10"/>
        <v>22</v>
      </c>
      <c r="B31" s="51">
        <v>270169</v>
      </c>
      <c r="C31" s="51">
        <v>94</v>
      </c>
      <c r="D31" s="52" t="s">
        <v>59</v>
      </c>
      <c r="E31" s="53">
        <v>123731</v>
      </c>
      <c r="F31" s="40">
        <v>103109</v>
      </c>
      <c r="G31" s="61">
        <v>97647</v>
      </c>
      <c r="H31" s="42">
        <f t="shared" si="11"/>
        <v>94.7</v>
      </c>
      <c r="I31" s="56">
        <v>74666</v>
      </c>
      <c r="J31" s="40">
        <v>62222</v>
      </c>
      <c r="K31" s="43">
        <v>44840</v>
      </c>
      <c r="L31" s="42">
        <f t="shared" si="0"/>
        <v>72.099999999999994</v>
      </c>
      <c r="M31" s="44">
        <f t="shared" si="2"/>
        <v>83.4</v>
      </c>
      <c r="N31" s="45">
        <v>0.9</v>
      </c>
      <c r="O31" s="44">
        <v>10.471620126541907</v>
      </c>
      <c r="P31" s="45">
        <v>19.683416002185467</v>
      </c>
      <c r="Q31" s="45">
        <v>0.9</v>
      </c>
      <c r="R31" s="59">
        <v>10017733.869999999</v>
      </c>
      <c r="S31" s="47">
        <v>40584</v>
      </c>
      <c r="T31" s="58"/>
      <c r="U31" s="48">
        <f t="shared" si="13"/>
        <v>5577864.96</v>
      </c>
      <c r="V31" s="48"/>
      <c r="W31" s="48"/>
      <c r="X31" s="48"/>
      <c r="Y31" s="48">
        <f t="shared" si="3"/>
        <v>0</v>
      </c>
      <c r="Z31" s="48">
        <f t="shared" si="4"/>
        <v>5577864.96</v>
      </c>
      <c r="AA31" s="48">
        <f t="shared" si="5"/>
        <v>4518070.62</v>
      </c>
      <c r="AB31" s="114">
        <f t="shared" si="6"/>
        <v>0</v>
      </c>
      <c r="AC31" s="49">
        <f t="shared" si="7"/>
        <v>4518070.62</v>
      </c>
      <c r="AD31" s="114">
        <f t="shared" si="8"/>
        <v>466463.68</v>
      </c>
      <c r="AE31" s="49">
        <f t="shared" si="9"/>
        <v>4984534.3</v>
      </c>
    </row>
    <row r="32" spans="1:31" ht="30" customHeight="1" x14ac:dyDescent="0.3">
      <c r="A32" s="50">
        <f t="shared" si="10"/>
        <v>23</v>
      </c>
      <c r="B32" s="51">
        <v>270087</v>
      </c>
      <c r="C32" s="51">
        <v>95</v>
      </c>
      <c r="D32" s="52" t="s">
        <v>60</v>
      </c>
      <c r="E32" s="53">
        <v>35491</v>
      </c>
      <c r="F32" s="40">
        <v>29575</v>
      </c>
      <c r="G32" s="61">
        <v>17529</v>
      </c>
      <c r="H32" s="42">
        <f t="shared" si="11"/>
        <v>59.3</v>
      </c>
      <c r="I32" s="56">
        <v>19292</v>
      </c>
      <c r="J32" s="40">
        <v>16076</v>
      </c>
      <c r="K32" s="43">
        <v>6084</v>
      </c>
      <c r="L32" s="42">
        <f t="shared" si="0"/>
        <v>37.799999999999997</v>
      </c>
      <c r="M32" s="44">
        <f t="shared" si="2"/>
        <v>48.6</v>
      </c>
      <c r="N32" s="45">
        <v>0.6</v>
      </c>
      <c r="O32" s="44">
        <v>4.1863977423138437</v>
      </c>
      <c r="P32" s="45">
        <v>22.128985990762956</v>
      </c>
      <c r="Q32" s="45">
        <v>0.9</v>
      </c>
      <c r="R32" s="59">
        <v>3562736.22</v>
      </c>
      <c r="S32" s="47">
        <v>13762</v>
      </c>
      <c r="T32" s="58"/>
      <c r="U32" s="48">
        <f t="shared" si="13"/>
        <v>1891449.28</v>
      </c>
      <c r="V32" s="48"/>
      <c r="W32" s="48"/>
      <c r="X32" s="48"/>
      <c r="Y32" s="48">
        <f t="shared" si="3"/>
        <v>0</v>
      </c>
      <c r="Z32" s="48">
        <f t="shared" si="4"/>
        <v>1891449.28</v>
      </c>
      <c r="AA32" s="48">
        <f t="shared" si="5"/>
        <v>1021382.61</v>
      </c>
      <c r="AB32" s="114">
        <f t="shared" si="6"/>
        <v>0</v>
      </c>
      <c r="AC32" s="49">
        <f t="shared" si="7"/>
        <v>1021382.61</v>
      </c>
      <c r="AD32" s="114">
        <f t="shared" si="8"/>
        <v>105451.63</v>
      </c>
      <c r="AE32" s="49">
        <f t="shared" si="9"/>
        <v>1126834.24</v>
      </c>
    </row>
    <row r="33" spans="1:401" ht="30" customHeight="1" x14ac:dyDescent="0.3">
      <c r="A33" s="50">
        <f t="shared" si="10"/>
        <v>24</v>
      </c>
      <c r="B33" s="51">
        <v>270050</v>
      </c>
      <c r="C33" s="51">
        <v>73</v>
      </c>
      <c r="D33" s="52" t="s">
        <v>61</v>
      </c>
      <c r="E33" s="53">
        <v>189020</v>
      </c>
      <c r="F33" s="40">
        <v>157517</v>
      </c>
      <c r="G33" s="61">
        <v>203217</v>
      </c>
      <c r="H33" s="42">
        <f t="shared" si="11"/>
        <v>129</v>
      </c>
      <c r="I33" s="56">
        <v>147247</v>
      </c>
      <c r="J33" s="40">
        <v>122706</v>
      </c>
      <c r="K33" s="43">
        <v>95693</v>
      </c>
      <c r="L33" s="42">
        <f t="shared" si="0"/>
        <v>78</v>
      </c>
      <c r="M33" s="44">
        <f t="shared" si="2"/>
        <v>103.5</v>
      </c>
      <c r="N33" s="45">
        <v>1</v>
      </c>
      <c r="O33" s="44">
        <v>-2.0271031832848792</v>
      </c>
      <c r="P33" s="45">
        <v>-29.246958787358125</v>
      </c>
      <c r="Q33" s="45">
        <v>1</v>
      </c>
      <c r="R33" s="59">
        <v>21817639.02</v>
      </c>
      <c r="S33" s="47">
        <v>128980</v>
      </c>
      <c r="T33" s="58"/>
      <c r="U33" s="48">
        <f t="shared" si="13"/>
        <v>17727011.199999999</v>
      </c>
      <c r="V33" s="48"/>
      <c r="W33" s="48"/>
      <c r="X33" s="48"/>
      <c r="Y33" s="48"/>
      <c r="Z33" s="48">
        <f t="shared" si="4"/>
        <v>17727011.199999999</v>
      </c>
      <c r="AA33" s="48">
        <f t="shared" si="5"/>
        <v>17727011.199999999</v>
      </c>
      <c r="AB33" s="114">
        <f t="shared" si="6"/>
        <v>0</v>
      </c>
      <c r="AC33" s="49">
        <f t="shared" si="7"/>
        <v>17727011.199999999</v>
      </c>
      <c r="AD33" s="114">
        <f t="shared" si="8"/>
        <v>1830207.54</v>
      </c>
      <c r="AE33" s="49">
        <f t="shared" si="9"/>
        <v>19557218.739999998</v>
      </c>
    </row>
    <row r="34" spans="1:401" ht="37.200000000000003" customHeight="1" x14ac:dyDescent="0.3">
      <c r="A34" s="50">
        <f t="shared" si="10"/>
        <v>25</v>
      </c>
      <c r="B34" s="51">
        <v>270052</v>
      </c>
      <c r="C34" s="51">
        <v>75</v>
      </c>
      <c r="D34" s="52" t="s">
        <v>62</v>
      </c>
      <c r="E34" s="53">
        <v>45420</v>
      </c>
      <c r="F34" s="40">
        <v>37850</v>
      </c>
      <c r="G34" s="61">
        <v>39703</v>
      </c>
      <c r="H34" s="42">
        <f t="shared" si="11"/>
        <v>104.9</v>
      </c>
      <c r="I34" s="56">
        <v>20410</v>
      </c>
      <c r="J34" s="40">
        <v>17008</v>
      </c>
      <c r="K34" s="56">
        <v>13951</v>
      </c>
      <c r="L34" s="42">
        <f t="shared" si="0"/>
        <v>82</v>
      </c>
      <c r="M34" s="44">
        <f t="shared" si="2"/>
        <v>93.5</v>
      </c>
      <c r="N34" s="45">
        <v>1</v>
      </c>
      <c r="O34" s="44">
        <v>3.9354590614502314</v>
      </c>
      <c r="P34" s="45"/>
      <c r="Q34" s="45">
        <v>0.9</v>
      </c>
      <c r="R34" s="57">
        <v>3198189.68</v>
      </c>
      <c r="S34" s="47">
        <v>26620</v>
      </c>
      <c r="T34" s="62"/>
      <c r="U34" s="48"/>
      <c r="V34" s="48">
        <f t="shared" si="12"/>
        <v>3658652.8</v>
      </c>
      <c r="W34" s="48">
        <v>13</v>
      </c>
      <c r="X34" s="48"/>
      <c r="Y34" s="48">
        <f t="shared" si="3"/>
        <v>5215482.74</v>
      </c>
      <c r="Z34" s="48">
        <f t="shared" si="4"/>
        <v>8874135.5399999991</v>
      </c>
      <c r="AA34" s="48">
        <f t="shared" si="5"/>
        <v>0</v>
      </c>
      <c r="AB34" s="114">
        <f t="shared" si="6"/>
        <v>7986721.9900000002</v>
      </c>
      <c r="AC34" s="49">
        <f t="shared" si="7"/>
        <v>7986721.9900000002</v>
      </c>
      <c r="AD34" s="114">
        <f t="shared" si="8"/>
        <v>824581.12</v>
      </c>
      <c r="AE34" s="49">
        <f t="shared" si="9"/>
        <v>8811303.1099999994</v>
      </c>
    </row>
    <row r="35" spans="1:401" ht="27" customHeight="1" x14ac:dyDescent="0.3">
      <c r="A35" s="50">
        <f t="shared" si="10"/>
        <v>26</v>
      </c>
      <c r="B35" s="51">
        <v>270053</v>
      </c>
      <c r="C35" s="51">
        <v>76</v>
      </c>
      <c r="D35" s="39" t="s">
        <v>63</v>
      </c>
      <c r="E35" s="40">
        <v>76592</v>
      </c>
      <c r="F35" s="40">
        <v>63827</v>
      </c>
      <c r="G35" s="63">
        <v>50700</v>
      </c>
      <c r="H35" s="42">
        <f t="shared" si="11"/>
        <v>79.400000000000006</v>
      </c>
      <c r="I35" s="43">
        <v>80010</v>
      </c>
      <c r="J35" s="40">
        <v>66675</v>
      </c>
      <c r="K35" s="43">
        <v>60826</v>
      </c>
      <c r="L35" s="42">
        <f t="shared" si="0"/>
        <v>91.2</v>
      </c>
      <c r="M35" s="44">
        <f t="shared" si="2"/>
        <v>85.3</v>
      </c>
      <c r="N35" s="45">
        <v>0.9</v>
      </c>
      <c r="O35" s="44">
        <v>6.0944636374050702</v>
      </c>
      <c r="P35" s="45"/>
      <c r="Q35" s="45">
        <v>0.9</v>
      </c>
      <c r="R35" s="59">
        <v>6636878.4299999997</v>
      </c>
      <c r="S35" s="47">
        <v>56146</v>
      </c>
      <c r="T35" s="48"/>
      <c r="U35" s="48"/>
      <c r="V35" s="48">
        <f t="shared" si="12"/>
        <v>7716706.2400000002</v>
      </c>
      <c r="W35" s="48">
        <v>9.5</v>
      </c>
      <c r="X35" s="48"/>
      <c r="Y35" s="48">
        <f t="shared" si="3"/>
        <v>3811314.31</v>
      </c>
      <c r="Z35" s="48">
        <f t="shared" si="4"/>
        <v>11528020.550000001</v>
      </c>
      <c r="AA35" s="48">
        <f t="shared" si="5"/>
        <v>0</v>
      </c>
      <c r="AB35" s="114">
        <f t="shared" si="6"/>
        <v>9337696.6500000004</v>
      </c>
      <c r="AC35" s="49">
        <f t="shared" si="7"/>
        <v>9337696.6500000004</v>
      </c>
      <c r="AD35" s="114">
        <f t="shared" si="8"/>
        <v>964061.15</v>
      </c>
      <c r="AE35" s="49">
        <f t="shared" si="9"/>
        <v>10301757.800000001</v>
      </c>
    </row>
    <row r="36" spans="1:401" ht="30" customHeight="1" x14ac:dyDescent="0.3">
      <c r="A36" s="50">
        <f t="shared" si="10"/>
        <v>27</v>
      </c>
      <c r="B36" s="51">
        <v>270047</v>
      </c>
      <c r="C36" s="51">
        <v>81</v>
      </c>
      <c r="D36" s="52" t="s">
        <v>64</v>
      </c>
      <c r="E36" s="53">
        <v>19127</v>
      </c>
      <c r="F36" s="40">
        <v>15939</v>
      </c>
      <c r="G36" s="61">
        <v>16586</v>
      </c>
      <c r="H36" s="42">
        <f t="shared" si="11"/>
        <v>104.1</v>
      </c>
      <c r="I36" s="56">
        <v>17500</v>
      </c>
      <c r="J36" s="40">
        <v>14583</v>
      </c>
      <c r="K36" s="43">
        <v>15269</v>
      </c>
      <c r="L36" s="42">
        <f t="shared" si="0"/>
        <v>104.7</v>
      </c>
      <c r="M36" s="44">
        <f t="shared" si="2"/>
        <v>104.4</v>
      </c>
      <c r="N36" s="45">
        <v>1</v>
      </c>
      <c r="O36" s="44">
        <v>-3.5774726811282989</v>
      </c>
      <c r="P36" s="45"/>
      <c r="Q36" s="45">
        <v>1</v>
      </c>
      <c r="R36" s="59">
        <v>2705890.05</v>
      </c>
      <c r="S36" s="47">
        <v>16174</v>
      </c>
      <c r="T36" s="58"/>
      <c r="U36" s="48"/>
      <c r="V36" s="48">
        <f t="shared" si="12"/>
        <v>2222954.56</v>
      </c>
      <c r="W36" s="48">
        <v>12.5</v>
      </c>
      <c r="X36" s="48"/>
      <c r="Y36" s="48">
        <f t="shared" si="3"/>
        <v>5014887.25</v>
      </c>
      <c r="Z36" s="48">
        <f t="shared" si="4"/>
        <v>7237841.8100000005</v>
      </c>
      <c r="AA36" s="48">
        <f t="shared" si="5"/>
        <v>0</v>
      </c>
      <c r="AB36" s="114">
        <f t="shared" si="6"/>
        <v>7237841.8099999996</v>
      </c>
      <c r="AC36" s="49">
        <f t="shared" si="7"/>
        <v>7237841.8099999996</v>
      </c>
      <c r="AD36" s="114">
        <f t="shared" si="8"/>
        <v>747263.74</v>
      </c>
      <c r="AE36" s="49">
        <f t="shared" si="9"/>
        <v>7985105.5499999998</v>
      </c>
    </row>
    <row r="37" spans="1:401" ht="30" customHeight="1" x14ac:dyDescent="0.3">
      <c r="A37" s="50">
        <f t="shared" si="10"/>
        <v>28</v>
      </c>
      <c r="B37" s="51">
        <v>270056</v>
      </c>
      <c r="C37" s="51">
        <v>79</v>
      </c>
      <c r="D37" s="52" t="s">
        <v>65</v>
      </c>
      <c r="E37" s="53">
        <v>77348</v>
      </c>
      <c r="F37" s="40">
        <v>64457</v>
      </c>
      <c r="G37" s="61">
        <v>68446</v>
      </c>
      <c r="H37" s="42">
        <f t="shared" si="11"/>
        <v>106.2</v>
      </c>
      <c r="I37" s="56">
        <v>67943</v>
      </c>
      <c r="J37" s="40">
        <v>56619</v>
      </c>
      <c r="K37" s="43">
        <v>46161</v>
      </c>
      <c r="L37" s="42">
        <f t="shared" si="0"/>
        <v>81.5</v>
      </c>
      <c r="M37" s="44">
        <f t="shared" si="2"/>
        <v>93.9</v>
      </c>
      <c r="N37" s="45">
        <v>1</v>
      </c>
      <c r="O37" s="44"/>
      <c r="P37" s="45">
        <v>-24.452020694269223</v>
      </c>
      <c r="Q37" s="45">
        <v>1</v>
      </c>
      <c r="R37" s="59">
        <v>12038862.18</v>
      </c>
      <c r="S37" s="47">
        <v>28864</v>
      </c>
      <c r="T37" s="58"/>
      <c r="U37" s="48">
        <f t="shared" si="13"/>
        <v>3967068.1600000001</v>
      </c>
      <c r="V37" s="48"/>
      <c r="W37" s="48"/>
      <c r="X37" s="48"/>
      <c r="Y37" s="48">
        <f t="shared" si="3"/>
        <v>0</v>
      </c>
      <c r="Z37" s="48">
        <f t="shared" si="4"/>
        <v>3967068.1600000001</v>
      </c>
      <c r="AA37" s="48">
        <f t="shared" si="5"/>
        <v>3967068.1600000001</v>
      </c>
      <c r="AB37" s="114">
        <f t="shared" si="6"/>
        <v>0</v>
      </c>
      <c r="AC37" s="49">
        <f t="shared" si="7"/>
        <v>3967068.1600000001</v>
      </c>
      <c r="AD37" s="114">
        <f t="shared" si="8"/>
        <v>409575.98</v>
      </c>
      <c r="AE37" s="49">
        <f t="shared" si="9"/>
        <v>4376644.1400000006</v>
      </c>
    </row>
    <row r="38" spans="1:401" ht="27" customHeight="1" x14ac:dyDescent="0.3">
      <c r="A38" s="50">
        <f t="shared" si="10"/>
        <v>29</v>
      </c>
      <c r="B38" s="51">
        <v>270060</v>
      </c>
      <c r="C38" s="51">
        <v>87</v>
      </c>
      <c r="D38" s="52" t="s">
        <v>66</v>
      </c>
      <c r="E38" s="53">
        <v>14171</v>
      </c>
      <c r="F38" s="40">
        <v>11810</v>
      </c>
      <c r="G38" s="61">
        <v>11149</v>
      </c>
      <c r="H38" s="42">
        <f t="shared" si="11"/>
        <v>94.4</v>
      </c>
      <c r="I38" s="56">
        <v>8746</v>
      </c>
      <c r="J38" s="40">
        <v>7289</v>
      </c>
      <c r="K38" s="43">
        <v>6795</v>
      </c>
      <c r="L38" s="42">
        <f t="shared" si="0"/>
        <v>93.2</v>
      </c>
      <c r="M38" s="44">
        <f t="shared" si="2"/>
        <v>93.8</v>
      </c>
      <c r="N38" s="45">
        <v>1</v>
      </c>
      <c r="O38" s="44">
        <v>-4.9905163103189665</v>
      </c>
      <c r="P38" s="45">
        <v>0</v>
      </c>
      <c r="Q38" s="45">
        <v>1</v>
      </c>
      <c r="R38" s="59">
        <v>1228010.97</v>
      </c>
      <c r="S38" s="47">
        <v>6622</v>
      </c>
      <c r="T38" s="58"/>
      <c r="U38" s="48"/>
      <c r="V38" s="48">
        <f t="shared" si="12"/>
        <v>910127.68</v>
      </c>
      <c r="W38" s="48">
        <v>13.5</v>
      </c>
      <c r="X38" s="48"/>
      <c r="Y38" s="48">
        <f t="shared" si="3"/>
        <v>5416078.2300000004</v>
      </c>
      <c r="Z38" s="48">
        <f t="shared" si="4"/>
        <v>6326205.9100000001</v>
      </c>
      <c r="AA38" s="48">
        <f t="shared" si="5"/>
        <v>0</v>
      </c>
      <c r="AB38" s="114">
        <f t="shared" si="6"/>
        <v>6326205.9100000001</v>
      </c>
      <c r="AC38" s="49">
        <f t="shared" si="7"/>
        <v>6326205.9100000001</v>
      </c>
      <c r="AD38" s="114">
        <f t="shared" si="8"/>
        <v>653142.80000000005</v>
      </c>
      <c r="AE38" s="49">
        <f t="shared" si="9"/>
        <v>6979348.71</v>
      </c>
    </row>
    <row r="39" spans="1:401" ht="33.75" customHeight="1" x14ac:dyDescent="0.3">
      <c r="A39" s="50">
        <f t="shared" si="10"/>
        <v>30</v>
      </c>
      <c r="B39" s="51">
        <v>270146</v>
      </c>
      <c r="C39" s="51">
        <v>96</v>
      </c>
      <c r="D39" s="52" t="s">
        <v>67</v>
      </c>
      <c r="E39" s="53">
        <v>39657</v>
      </c>
      <c r="F39" s="40">
        <v>33048</v>
      </c>
      <c r="G39" s="61">
        <v>31927</v>
      </c>
      <c r="H39" s="42">
        <f t="shared" si="11"/>
        <v>96.6</v>
      </c>
      <c r="I39" s="56">
        <v>35650</v>
      </c>
      <c r="J39" s="40">
        <v>29708</v>
      </c>
      <c r="K39" s="43">
        <v>28348</v>
      </c>
      <c r="L39" s="42">
        <f t="shared" si="0"/>
        <v>95.4</v>
      </c>
      <c r="M39" s="44">
        <f t="shared" si="2"/>
        <v>96</v>
      </c>
      <c r="N39" s="45">
        <v>1</v>
      </c>
      <c r="O39" s="44">
        <v>3.4869105446905451</v>
      </c>
      <c r="P39" s="45">
        <v>590.8446562754491</v>
      </c>
      <c r="Q39" s="45">
        <v>0.9</v>
      </c>
      <c r="R39" s="59">
        <v>6511972.5899999999</v>
      </c>
      <c r="S39" s="47">
        <v>21687</v>
      </c>
      <c r="T39" s="58"/>
      <c r="U39" s="48">
        <f t="shared" si="13"/>
        <v>2980661.28</v>
      </c>
      <c r="V39" s="48"/>
      <c r="W39" s="48"/>
      <c r="X39" s="48"/>
      <c r="Y39" s="48">
        <f t="shared" si="3"/>
        <v>0</v>
      </c>
      <c r="Z39" s="48">
        <f t="shared" si="4"/>
        <v>2980661.28</v>
      </c>
      <c r="AA39" s="48">
        <f t="shared" si="5"/>
        <v>2682595.15</v>
      </c>
      <c r="AB39" s="114">
        <f t="shared" si="6"/>
        <v>0</v>
      </c>
      <c r="AC39" s="49">
        <f t="shared" si="7"/>
        <v>2682595.15</v>
      </c>
      <c r="AD39" s="114">
        <f t="shared" si="8"/>
        <v>276961.84999999998</v>
      </c>
      <c r="AE39" s="49">
        <f t="shared" si="9"/>
        <v>2959557</v>
      </c>
    </row>
    <row r="40" spans="1:401" ht="25.2" customHeight="1" x14ac:dyDescent="0.3">
      <c r="A40" s="50">
        <f t="shared" si="10"/>
        <v>31</v>
      </c>
      <c r="B40" s="51">
        <v>270068</v>
      </c>
      <c r="C40" s="51">
        <v>99</v>
      </c>
      <c r="D40" s="52" t="s">
        <v>68</v>
      </c>
      <c r="E40" s="53">
        <v>61444</v>
      </c>
      <c r="F40" s="40">
        <v>51203</v>
      </c>
      <c r="G40" s="61">
        <v>51977</v>
      </c>
      <c r="H40" s="42">
        <f t="shared" si="11"/>
        <v>101.5</v>
      </c>
      <c r="I40" s="56">
        <v>38130</v>
      </c>
      <c r="J40" s="40">
        <v>31775</v>
      </c>
      <c r="K40" s="43">
        <v>23208</v>
      </c>
      <c r="L40" s="42">
        <f t="shared" si="0"/>
        <v>73</v>
      </c>
      <c r="M40" s="44">
        <f t="shared" si="2"/>
        <v>87.3</v>
      </c>
      <c r="N40" s="45">
        <v>0.9</v>
      </c>
      <c r="O40" s="44">
        <v>14.666973774120223</v>
      </c>
      <c r="P40" s="45">
        <v>229.72185671182797</v>
      </c>
      <c r="Q40" s="45">
        <v>0.9</v>
      </c>
      <c r="R40" s="59">
        <v>5497026.3499999996</v>
      </c>
      <c r="S40" s="47"/>
      <c r="T40" s="58"/>
      <c r="U40" s="48"/>
      <c r="V40" s="48"/>
      <c r="W40" s="48"/>
      <c r="X40" s="48"/>
      <c r="Y40" s="48"/>
      <c r="Z40" s="48">
        <f t="shared" si="4"/>
        <v>0</v>
      </c>
      <c r="AA40" s="48">
        <f t="shared" si="5"/>
        <v>0</v>
      </c>
      <c r="AB40" s="114">
        <f t="shared" si="6"/>
        <v>0</v>
      </c>
      <c r="AC40" s="49">
        <f t="shared" si="7"/>
        <v>0</v>
      </c>
      <c r="AD40" s="114">
        <f t="shared" si="8"/>
        <v>0</v>
      </c>
      <c r="AE40" s="49">
        <f t="shared" si="9"/>
        <v>0</v>
      </c>
    </row>
    <row r="41" spans="1:401" ht="30" customHeight="1" x14ac:dyDescent="0.3">
      <c r="A41" s="50">
        <f t="shared" si="10"/>
        <v>32</v>
      </c>
      <c r="B41" s="51">
        <v>270069</v>
      </c>
      <c r="C41" s="51">
        <v>100</v>
      </c>
      <c r="D41" s="52" t="s">
        <v>69</v>
      </c>
      <c r="E41" s="53">
        <v>11715</v>
      </c>
      <c r="F41" s="40">
        <v>9763</v>
      </c>
      <c r="G41" s="61">
        <v>10828</v>
      </c>
      <c r="H41" s="42">
        <f t="shared" si="11"/>
        <v>110.9</v>
      </c>
      <c r="I41" s="56">
        <v>6000</v>
      </c>
      <c r="J41" s="40">
        <v>5000</v>
      </c>
      <c r="K41" s="43">
        <v>2522</v>
      </c>
      <c r="L41" s="42">
        <f t="shared" si="0"/>
        <v>50.4</v>
      </c>
      <c r="M41" s="44">
        <f t="shared" si="2"/>
        <v>80.7</v>
      </c>
      <c r="N41" s="45">
        <v>0.9</v>
      </c>
      <c r="O41" s="44">
        <v>-22.917074122536263</v>
      </c>
      <c r="P41" s="45"/>
      <c r="Q41" s="45">
        <v>1</v>
      </c>
      <c r="R41" s="59">
        <v>1164267.8600000001</v>
      </c>
      <c r="S41" s="47">
        <v>5519</v>
      </c>
      <c r="T41" s="58"/>
      <c r="U41" s="48">
        <f t="shared" si="13"/>
        <v>758531.36</v>
      </c>
      <c r="V41" s="48"/>
      <c r="W41" s="48"/>
      <c r="X41" s="48"/>
      <c r="Y41" s="48">
        <f t="shared" si="3"/>
        <v>0</v>
      </c>
      <c r="Z41" s="48">
        <f t="shared" si="4"/>
        <v>758531.36</v>
      </c>
      <c r="AA41" s="48">
        <f t="shared" si="5"/>
        <v>682678.22</v>
      </c>
      <c r="AB41" s="114">
        <f t="shared" si="6"/>
        <v>0</v>
      </c>
      <c r="AC41" s="49">
        <f t="shared" si="7"/>
        <v>682678.22</v>
      </c>
      <c r="AD41" s="114">
        <f t="shared" si="8"/>
        <v>70482.429999999993</v>
      </c>
      <c r="AE41" s="49">
        <f t="shared" si="9"/>
        <v>753160.64999999991</v>
      </c>
    </row>
    <row r="42" spans="1:401" ht="33.6" customHeight="1" x14ac:dyDescent="0.3">
      <c r="A42" s="50">
        <f t="shared" si="10"/>
        <v>33</v>
      </c>
      <c r="B42" s="51">
        <v>270091</v>
      </c>
      <c r="C42" s="51">
        <v>101</v>
      </c>
      <c r="D42" s="52" t="s">
        <v>70</v>
      </c>
      <c r="E42" s="53">
        <v>54554</v>
      </c>
      <c r="F42" s="40">
        <v>45462</v>
      </c>
      <c r="G42" s="61">
        <v>37789</v>
      </c>
      <c r="H42" s="42">
        <f t="shared" si="11"/>
        <v>83.1</v>
      </c>
      <c r="I42" s="56">
        <v>58811</v>
      </c>
      <c r="J42" s="40">
        <v>49009</v>
      </c>
      <c r="K42" s="43">
        <v>25880</v>
      </c>
      <c r="L42" s="42">
        <f t="shared" si="0"/>
        <v>52.8</v>
      </c>
      <c r="M42" s="44">
        <f t="shared" si="2"/>
        <v>68</v>
      </c>
      <c r="N42" s="45">
        <v>0.9</v>
      </c>
      <c r="O42" s="44">
        <v>0.41244388103871188</v>
      </c>
      <c r="P42" s="45">
        <v>-45.033681252393379</v>
      </c>
      <c r="Q42" s="45">
        <v>0.9</v>
      </c>
      <c r="R42" s="59">
        <v>9622180.2699999996</v>
      </c>
      <c r="S42" s="47">
        <v>30661</v>
      </c>
      <c r="T42" s="58"/>
      <c r="U42" s="48">
        <f t="shared" si="13"/>
        <v>4214047.84</v>
      </c>
      <c r="V42" s="48"/>
      <c r="W42" s="48"/>
      <c r="X42" s="48"/>
      <c r="Y42" s="48">
        <f t="shared" si="3"/>
        <v>0</v>
      </c>
      <c r="Z42" s="48">
        <f t="shared" si="4"/>
        <v>4214047.84</v>
      </c>
      <c r="AA42" s="48">
        <f t="shared" si="5"/>
        <v>3413378.75</v>
      </c>
      <c r="AB42" s="114">
        <f t="shared" si="6"/>
        <v>0</v>
      </c>
      <c r="AC42" s="49">
        <f t="shared" si="7"/>
        <v>3413378.75</v>
      </c>
      <c r="AD42" s="114">
        <f t="shared" si="8"/>
        <v>352410.88</v>
      </c>
      <c r="AE42" s="49">
        <f t="shared" si="9"/>
        <v>3765789.63</v>
      </c>
    </row>
    <row r="43" spans="1:401" ht="30" customHeight="1" x14ac:dyDescent="0.3">
      <c r="A43" s="50">
        <f t="shared" si="10"/>
        <v>34</v>
      </c>
      <c r="B43" s="51">
        <v>270156</v>
      </c>
      <c r="C43" s="51">
        <v>104</v>
      </c>
      <c r="D43" s="52" t="s">
        <v>71</v>
      </c>
      <c r="E43" s="53">
        <v>42040</v>
      </c>
      <c r="F43" s="40">
        <v>35033</v>
      </c>
      <c r="G43" s="61">
        <v>23846</v>
      </c>
      <c r="H43" s="42">
        <f t="shared" si="11"/>
        <v>68.099999999999994</v>
      </c>
      <c r="I43" s="56">
        <v>32057</v>
      </c>
      <c r="J43" s="40">
        <v>26715</v>
      </c>
      <c r="K43" s="43">
        <v>12071</v>
      </c>
      <c r="L43" s="42">
        <f t="shared" si="0"/>
        <v>45.2</v>
      </c>
      <c r="M43" s="44">
        <f t="shared" si="2"/>
        <v>56.7</v>
      </c>
      <c r="N43" s="45">
        <v>0.6</v>
      </c>
      <c r="O43" s="44">
        <v>12.513456660153423</v>
      </c>
      <c r="P43" s="45">
        <v>-100</v>
      </c>
      <c r="Q43" s="45">
        <v>0.9</v>
      </c>
      <c r="R43" s="59">
        <v>3731158.64</v>
      </c>
      <c r="S43" s="47">
        <v>15758</v>
      </c>
      <c r="T43" s="58"/>
      <c r="U43" s="48">
        <f t="shared" si="13"/>
        <v>2165779.52</v>
      </c>
      <c r="V43" s="48"/>
      <c r="W43" s="48"/>
      <c r="X43" s="48"/>
      <c r="Y43" s="48">
        <f t="shared" si="3"/>
        <v>0</v>
      </c>
      <c r="Z43" s="48">
        <f t="shared" si="4"/>
        <v>2165779.52</v>
      </c>
      <c r="AA43" s="48">
        <f t="shared" si="5"/>
        <v>1169520.94</v>
      </c>
      <c r="AB43" s="114">
        <f t="shared" si="6"/>
        <v>0</v>
      </c>
      <c r="AC43" s="49">
        <f t="shared" si="7"/>
        <v>1169520.94</v>
      </c>
      <c r="AD43" s="114">
        <f t="shared" si="8"/>
        <v>120746.02</v>
      </c>
      <c r="AE43" s="49">
        <f t="shared" si="9"/>
        <v>1290266.96</v>
      </c>
    </row>
    <row r="44" spans="1:401" ht="38.4" customHeight="1" x14ac:dyDescent="0.3">
      <c r="A44" s="50">
        <f t="shared" si="10"/>
        <v>35</v>
      </c>
      <c r="B44" s="51">
        <v>270088</v>
      </c>
      <c r="C44" s="51">
        <v>105</v>
      </c>
      <c r="D44" s="52" t="s">
        <v>72</v>
      </c>
      <c r="E44" s="53">
        <v>69865</v>
      </c>
      <c r="F44" s="40">
        <v>58221</v>
      </c>
      <c r="G44" s="61">
        <v>39005</v>
      </c>
      <c r="H44" s="42">
        <f t="shared" si="11"/>
        <v>67</v>
      </c>
      <c r="I44" s="56">
        <v>24921</v>
      </c>
      <c r="J44" s="40">
        <v>20768</v>
      </c>
      <c r="K44" s="43">
        <v>9788</v>
      </c>
      <c r="L44" s="42">
        <f t="shared" si="0"/>
        <v>47.1</v>
      </c>
      <c r="M44" s="44">
        <f t="shared" si="2"/>
        <v>57.1</v>
      </c>
      <c r="N44" s="45">
        <v>0.6</v>
      </c>
      <c r="O44" s="44">
        <v>2.3837970854075508</v>
      </c>
      <c r="P44" s="45">
        <v>-44.534521731097328</v>
      </c>
      <c r="Q44" s="45">
        <v>0.9</v>
      </c>
      <c r="R44" s="59">
        <v>8148491.9400000004</v>
      </c>
      <c r="S44" s="47">
        <v>24735</v>
      </c>
      <c r="T44" s="58"/>
      <c r="U44" s="48">
        <f t="shared" si="13"/>
        <v>3399578.4</v>
      </c>
      <c r="V44" s="48"/>
      <c r="W44" s="48"/>
      <c r="X44" s="48"/>
      <c r="Y44" s="48">
        <f t="shared" si="3"/>
        <v>0</v>
      </c>
      <c r="Z44" s="48">
        <f t="shared" si="4"/>
        <v>3399578.4</v>
      </c>
      <c r="AA44" s="48">
        <f t="shared" si="5"/>
        <v>1835772.34</v>
      </c>
      <c r="AB44" s="114">
        <f t="shared" si="6"/>
        <v>0</v>
      </c>
      <c r="AC44" s="49">
        <f t="shared" si="7"/>
        <v>1835772.34</v>
      </c>
      <c r="AD44" s="114">
        <f t="shared" si="8"/>
        <v>189532.48</v>
      </c>
      <c r="AE44" s="49">
        <f t="shared" si="9"/>
        <v>2025304.82</v>
      </c>
    </row>
    <row r="45" spans="1:401" ht="30" customHeight="1" x14ac:dyDescent="0.3">
      <c r="A45" s="50">
        <f t="shared" si="10"/>
        <v>36</v>
      </c>
      <c r="B45" s="51">
        <v>270170</v>
      </c>
      <c r="C45" s="51">
        <v>106</v>
      </c>
      <c r="D45" s="52" t="s">
        <v>73</v>
      </c>
      <c r="E45" s="53">
        <v>43831</v>
      </c>
      <c r="F45" s="40">
        <v>36526</v>
      </c>
      <c r="G45" s="61">
        <v>33448</v>
      </c>
      <c r="H45" s="42">
        <f t="shared" si="11"/>
        <v>91.6</v>
      </c>
      <c r="I45" s="56">
        <v>33044</v>
      </c>
      <c r="J45" s="40">
        <v>27787</v>
      </c>
      <c r="K45" s="43">
        <v>22862</v>
      </c>
      <c r="L45" s="42">
        <f t="shared" si="0"/>
        <v>82.3</v>
      </c>
      <c r="M45" s="44">
        <f t="shared" si="2"/>
        <v>87</v>
      </c>
      <c r="N45" s="45">
        <v>0.9</v>
      </c>
      <c r="O45" s="44">
        <v>14.706385226375403</v>
      </c>
      <c r="P45" s="45">
        <v>42.870251193330233</v>
      </c>
      <c r="Q45" s="45">
        <v>0.9</v>
      </c>
      <c r="R45" s="59">
        <v>8007330.9299999997</v>
      </c>
      <c r="S45" s="47">
        <v>25255</v>
      </c>
      <c r="T45" s="58"/>
      <c r="U45" s="48">
        <f t="shared" si="13"/>
        <v>3471047.2</v>
      </c>
      <c r="V45" s="48"/>
      <c r="W45" s="48"/>
      <c r="X45" s="48"/>
      <c r="Y45" s="48">
        <f t="shared" si="3"/>
        <v>0</v>
      </c>
      <c r="Z45" s="48">
        <f t="shared" si="4"/>
        <v>3471047.2</v>
      </c>
      <c r="AA45" s="48">
        <f t="shared" si="5"/>
        <v>2811548.23</v>
      </c>
      <c r="AB45" s="114">
        <f t="shared" si="6"/>
        <v>0</v>
      </c>
      <c r="AC45" s="49">
        <f t="shared" si="7"/>
        <v>2811548.23</v>
      </c>
      <c r="AD45" s="114">
        <f t="shared" si="8"/>
        <v>290275.49</v>
      </c>
      <c r="AE45" s="49">
        <f t="shared" si="9"/>
        <v>3101823.7199999997</v>
      </c>
    </row>
    <row r="46" spans="1:401" ht="30.6" customHeight="1" x14ac:dyDescent="0.3">
      <c r="A46" s="50">
        <f t="shared" si="10"/>
        <v>37</v>
      </c>
      <c r="B46" s="51">
        <v>270171</v>
      </c>
      <c r="C46" s="51">
        <v>107</v>
      </c>
      <c r="D46" s="52" t="s">
        <v>74</v>
      </c>
      <c r="E46" s="53">
        <v>51534</v>
      </c>
      <c r="F46" s="40">
        <v>42945</v>
      </c>
      <c r="G46" s="61">
        <v>35576</v>
      </c>
      <c r="H46" s="42">
        <f t="shared" si="11"/>
        <v>82.8</v>
      </c>
      <c r="I46" s="56">
        <v>17836</v>
      </c>
      <c r="J46" s="40">
        <v>14863</v>
      </c>
      <c r="K46" s="43">
        <v>12566</v>
      </c>
      <c r="L46" s="42">
        <f t="shared" si="0"/>
        <v>84.5</v>
      </c>
      <c r="M46" s="44">
        <f t="shared" si="2"/>
        <v>83.7</v>
      </c>
      <c r="N46" s="45">
        <v>0.9</v>
      </c>
      <c r="O46" s="44">
        <v>-0.58445052525189567</v>
      </c>
      <c r="P46" s="45">
        <v>-100</v>
      </c>
      <c r="Q46" s="45">
        <v>1</v>
      </c>
      <c r="R46" s="59">
        <v>6377403.9100000001</v>
      </c>
      <c r="S46" s="47">
        <v>13451</v>
      </c>
      <c r="T46" s="58"/>
      <c r="U46" s="48">
        <f t="shared" si="13"/>
        <v>1848705.44</v>
      </c>
      <c r="V46" s="48"/>
      <c r="W46" s="48"/>
      <c r="X46" s="48"/>
      <c r="Y46" s="48">
        <f t="shared" si="3"/>
        <v>0</v>
      </c>
      <c r="Z46" s="48">
        <f t="shared" si="4"/>
        <v>1848705.44</v>
      </c>
      <c r="AA46" s="48">
        <f t="shared" si="5"/>
        <v>1663834.9</v>
      </c>
      <c r="AB46" s="114">
        <f t="shared" si="6"/>
        <v>0</v>
      </c>
      <c r="AC46" s="49">
        <f t="shared" si="7"/>
        <v>1663834.9</v>
      </c>
      <c r="AD46" s="114">
        <f t="shared" si="8"/>
        <v>171780.97</v>
      </c>
      <c r="AE46" s="49">
        <f t="shared" si="9"/>
        <v>1835615.8699999999</v>
      </c>
    </row>
    <row r="47" spans="1:401" ht="23.4" customHeight="1" x14ac:dyDescent="0.3">
      <c r="A47" s="50">
        <f t="shared" si="10"/>
        <v>38</v>
      </c>
      <c r="B47" s="51">
        <v>270095</v>
      </c>
      <c r="C47" s="51">
        <v>108</v>
      </c>
      <c r="D47" s="52" t="s">
        <v>75</v>
      </c>
      <c r="E47" s="53">
        <v>6089</v>
      </c>
      <c r="F47" s="40">
        <v>5075</v>
      </c>
      <c r="G47" s="61">
        <v>2100</v>
      </c>
      <c r="H47" s="42">
        <f t="shared" si="11"/>
        <v>41.4</v>
      </c>
      <c r="I47" s="56">
        <v>2189</v>
      </c>
      <c r="J47" s="40">
        <v>1825</v>
      </c>
      <c r="K47" s="43">
        <v>1289</v>
      </c>
      <c r="L47" s="42">
        <f t="shared" si="0"/>
        <v>70.599999999999994</v>
      </c>
      <c r="M47" s="44">
        <f t="shared" si="2"/>
        <v>56</v>
      </c>
      <c r="N47" s="45">
        <v>0.6</v>
      </c>
      <c r="O47" s="44">
        <v>-29.84611533458957</v>
      </c>
      <c r="P47" s="45">
        <v>0</v>
      </c>
      <c r="Q47" s="45">
        <v>1</v>
      </c>
      <c r="R47" s="59">
        <v>532650.04</v>
      </c>
      <c r="S47" s="47"/>
      <c r="T47" s="58"/>
      <c r="U47" s="48"/>
      <c r="V47" s="48"/>
      <c r="W47" s="48"/>
      <c r="X47" s="48"/>
      <c r="Y47" s="48"/>
      <c r="Z47" s="48">
        <f t="shared" si="4"/>
        <v>0</v>
      </c>
      <c r="AA47" s="48">
        <f t="shared" si="5"/>
        <v>0</v>
      </c>
      <c r="AB47" s="114">
        <f t="shared" si="6"/>
        <v>0</v>
      </c>
      <c r="AC47" s="49">
        <f t="shared" si="7"/>
        <v>0</v>
      </c>
      <c r="AD47" s="114">
        <f t="shared" si="8"/>
        <v>0</v>
      </c>
      <c r="AE47" s="49">
        <f t="shared" si="9"/>
        <v>0</v>
      </c>
    </row>
    <row r="48" spans="1:401" ht="22.2" customHeight="1" x14ac:dyDescent="0.3">
      <c r="A48" s="50">
        <f t="shared" si="10"/>
        <v>39</v>
      </c>
      <c r="B48" s="51">
        <v>270065</v>
      </c>
      <c r="C48" s="51">
        <v>109</v>
      </c>
      <c r="D48" s="52" t="s">
        <v>76</v>
      </c>
      <c r="E48" s="53">
        <v>7302</v>
      </c>
      <c r="F48" s="40">
        <v>6085</v>
      </c>
      <c r="G48" s="61">
        <v>3006</v>
      </c>
      <c r="H48" s="42">
        <f t="shared" si="11"/>
        <v>49.4</v>
      </c>
      <c r="I48" s="56">
        <v>3100</v>
      </c>
      <c r="J48" s="40">
        <v>2583</v>
      </c>
      <c r="K48" s="43">
        <v>2679</v>
      </c>
      <c r="L48" s="42">
        <f t="shared" si="0"/>
        <v>103.7</v>
      </c>
      <c r="M48" s="44">
        <f t="shared" si="2"/>
        <v>76.599999999999994</v>
      </c>
      <c r="N48" s="45">
        <v>0.9</v>
      </c>
      <c r="O48" s="44">
        <v>-40.336133641056925</v>
      </c>
      <c r="P48" s="45">
        <v>-100</v>
      </c>
      <c r="Q48" s="45">
        <v>1</v>
      </c>
      <c r="R48" s="59">
        <v>766250.52</v>
      </c>
      <c r="S48" s="47"/>
      <c r="T48" s="58"/>
      <c r="U48" s="48"/>
      <c r="V48" s="48"/>
      <c r="W48" s="48"/>
      <c r="X48" s="48"/>
      <c r="Y48" s="48"/>
      <c r="Z48" s="48">
        <f t="shared" si="4"/>
        <v>0</v>
      </c>
      <c r="AA48" s="48">
        <f t="shared" si="5"/>
        <v>0</v>
      </c>
      <c r="AB48" s="114">
        <f t="shared" si="6"/>
        <v>0</v>
      </c>
      <c r="AC48" s="49">
        <f t="shared" si="7"/>
        <v>0</v>
      </c>
      <c r="AD48" s="114">
        <f t="shared" si="8"/>
        <v>0</v>
      </c>
      <c r="AE48" s="49">
        <f t="shared" si="9"/>
        <v>0</v>
      </c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  <c r="IW48" s="5"/>
      <c r="IX48" s="5"/>
      <c r="IY48" s="5"/>
      <c r="IZ48" s="5"/>
      <c r="JA48" s="5"/>
      <c r="JB48" s="5"/>
      <c r="JC48" s="5"/>
      <c r="JD48" s="5"/>
      <c r="JE48" s="5"/>
      <c r="JF48" s="5"/>
      <c r="JG48" s="5"/>
      <c r="JH48" s="5"/>
      <c r="JI48" s="5"/>
      <c r="JJ48" s="5"/>
      <c r="JK48" s="5"/>
      <c r="JL48" s="5"/>
      <c r="JM48" s="5"/>
      <c r="JN48" s="5"/>
      <c r="JO48" s="5"/>
      <c r="JP48" s="5"/>
      <c r="JQ48" s="5"/>
      <c r="JR48" s="5"/>
      <c r="JS48" s="5"/>
      <c r="JT48" s="5"/>
      <c r="JU48" s="5"/>
      <c r="JV48" s="5"/>
      <c r="JW48" s="5"/>
      <c r="JX48" s="5"/>
      <c r="JY48" s="5"/>
      <c r="JZ48" s="5"/>
      <c r="KA48" s="5"/>
      <c r="KB48" s="5"/>
      <c r="KC48" s="5"/>
      <c r="KD48" s="5"/>
      <c r="KE48" s="5"/>
      <c r="KF48" s="5"/>
      <c r="KG48" s="5"/>
      <c r="KH48" s="5"/>
      <c r="KI48" s="5"/>
      <c r="KJ48" s="5"/>
      <c r="KK48" s="5"/>
      <c r="KL48" s="5"/>
      <c r="KM48" s="5"/>
      <c r="KN48" s="5"/>
      <c r="KO48" s="5"/>
      <c r="KP48" s="5"/>
      <c r="KQ48" s="5"/>
      <c r="KR48" s="5"/>
      <c r="KS48" s="5"/>
      <c r="KT48" s="5"/>
      <c r="KU48" s="5"/>
      <c r="KV48" s="5"/>
      <c r="KW48" s="5"/>
      <c r="KX48" s="5"/>
      <c r="KY48" s="5"/>
      <c r="KZ48" s="5"/>
      <c r="LA48" s="5"/>
      <c r="LB48" s="5"/>
      <c r="LC48" s="5"/>
      <c r="LD48" s="5"/>
      <c r="LE48" s="5"/>
      <c r="LF48" s="5"/>
      <c r="LG48" s="5"/>
      <c r="LH48" s="5"/>
      <c r="LI48" s="5"/>
      <c r="LJ48" s="5"/>
      <c r="LK48" s="5"/>
      <c r="LL48" s="5"/>
      <c r="LM48" s="5"/>
      <c r="LN48" s="5"/>
      <c r="LO48" s="5"/>
      <c r="LP48" s="5"/>
      <c r="LQ48" s="5"/>
      <c r="LR48" s="5"/>
      <c r="LS48" s="5"/>
      <c r="LT48" s="5"/>
      <c r="LU48" s="5"/>
      <c r="LV48" s="5"/>
      <c r="LW48" s="5"/>
      <c r="LX48" s="5"/>
      <c r="LY48" s="5"/>
      <c r="LZ48" s="5"/>
      <c r="MA48" s="5"/>
      <c r="MB48" s="5"/>
      <c r="MC48" s="5"/>
      <c r="MD48" s="5"/>
      <c r="ME48" s="5"/>
      <c r="MF48" s="5"/>
      <c r="MG48" s="5"/>
      <c r="MH48" s="5"/>
      <c r="MI48" s="5"/>
      <c r="MJ48" s="5"/>
      <c r="MK48" s="5"/>
      <c r="ML48" s="5"/>
      <c r="MM48" s="5"/>
      <c r="MN48" s="5"/>
      <c r="MO48" s="5"/>
      <c r="MP48" s="5"/>
      <c r="MQ48" s="5"/>
      <c r="MR48" s="5"/>
      <c r="MS48" s="5"/>
      <c r="MT48" s="5"/>
      <c r="MU48" s="5"/>
      <c r="MV48" s="5"/>
      <c r="MW48" s="5"/>
      <c r="MX48" s="5"/>
      <c r="MY48" s="5"/>
      <c r="MZ48" s="5"/>
      <c r="NA48" s="5"/>
      <c r="NB48" s="5"/>
      <c r="NC48" s="5"/>
      <c r="ND48" s="5"/>
      <c r="NE48" s="5"/>
      <c r="NF48" s="5"/>
      <c r="NG48" s="5"/>
      <c r="NH48" s="5"/>
      <c r="NI48" s="5"/>
      <c r="NJ48" s="5"/>
      <c r="NK48" s="5"/>
      <c r="NL48" s="5"/>
      <c r="NM48" s="5"/>
      <c r="NN48" s="5"/>
      <c r="NO48" s="5"/>
      <c r="NP48" s="5"/>
      <c r="NQ48" s="5"/>
      <c r="NR48" s="5"/>
      <c r="NS48" s="5"/>
      <c r="NT48" s="5"/>
      <c r="NU48" s="5"/>
      <c r="NV48" s="5"/>
      <c r="NW48" s="5"/>
      <c r="NX48" s="5"/>
      <c r="NY48" s="5"/>
      <c r="NZ48" s="5"/>
      <c r="OA48" s="5"/>
      <c r="OB48" s="5"/>
      <c r="OC48" s="5"/>
      <c r="OD48" s="5"/>
      <c r="OE48" s="5"/>
      <c r="OF48" s="5"/>
      <c r="OG48" s="5"/>
      <c r="OH48" s="5"/>
      <c r="OI48" s="5"/>
      <c r="OJ48" s="5"/>
      <c r="OK48" s="5"/>
    </row>
    <row r="49" spans="1:401" ht="23.4" customHeight="1" thickBot="1" x14ac:dyDescent="0.35">
      <c r="A49" s="105">
        <f t="shared" si="10"/>
        <v>40</v>
      </c>
      <c r="B49" s="64">
        <v>270089</v>
      </c>
      <c r="C49" s="64">
        <v>110</v>
      </c>
      <c r="D49" s="65" t="s">
        <v>77</v>
      </c>
      <c r="E49" s="66">
        <v>19077</v>
      </c>
      <c r="F49" s="106">
        <v>15898</v>
      </c>
      <c r="G49" s="67">
        <v>13452</v>
      </c>
      <c r="H49" s="68">
        <f t="shared" si="11"/>
        <v>84.6</v>
      </c>
      <c r="I49" s="69">
        <v>9327</v>
      </c>
      <c r="J49" s="106">
        <v>7773</v>
      </c>
      <c r="K49" s="69">
        <v>5600</v>
      </c>
      <c r="L49" s="68">
        <f t="shared" si="0"/>
        <v>72</v>
      </c>
      <c r="M49" s="107">
        <f t="shared" si="2"/>
        <v>78.3</v>
      </c>
      <c r="N49" s="108">
        <v>0.9</v>
      </c>
      <c r="O49" s="107">
        <v>-5.3416208570833277</v>
      </c>
      <c r="P49" s="108">
        <v>194.33268633274122</v>
      </c>
      <c r="Q49" s="108">
        <v>0.9</v>
      </c>
      <c r="R49" s="109">
        <v>2499150.9300000002</v>
      </c>
      <c r="S49" s="110">
        <v>5714</v>
      </c>
      <c r="T49" s="111"/>
      <c r="U49" s="70">
        <f t="shared" si="13"/>
        <v>785332.16</v>
      </c>
      <c r="V49" s="70"/>
      <c r="W49" s="70"/>
      <c r="X49" s="70"/>
      <c r="Y49" s="70">
        <f t="shared" si="3"/>
        <v>0</v>
      </c>
      <c r="Z49" s="70">
        <f>V49+Y49+U49</f>
        <v>785332.16</v>
      </c>
      <c r="AA49" s="70">
        <f t="shared" si="5"/>
        <v>636119.05000000005</v>
      </c>
      <c r="AB49" s="115">
        <f t="shared" si="6"/>
        <v>0</v>
      </c>
      <c r="AC49" s="112">
        <f t="shared" si="7"/>
        <v>636119.05000000005</v>
      </c>
      <c r="AD49" s="115">
        <f t="shared" si="8"/>
        <v>65675.48</v>
      </c>
      <c r="AE49" s="112">
        <f t="shared" si="9"/>
        <v>701794.53</v>
      </c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  <c r="IW49" s="5"/>
      <c r="IX49" s="5"/>
      <c r="IY49" s="5"/>
      <c r="IZ49" s="5"/>
      <c r="JA49" s="5"/>
      <c r="JB49" s="5"/>
      <c r="JC49" s="5"/>
      <c r="JD49" s="5"/>
      <c r="JE49" s="5"/>
      <c r="JF49" s="5"/>
      <c r="JG49" s="5"/>
      <c r="JH49" s="5"/>
      <c r="JI49" s="5"/>
      <c r="JJ49" s="5"/>
      <c r="JK49" s="5"/>
      <c r="JL49" s="5"/>
      <c r="JM49" s="5"/>
      <c r="JN49" s="5"/>
      <c r="JO49" s="5"/>
      <c r="JP49" s="5"/>
      <c r="JQ49" s="5"/>
      <c r="JR49" s="5"/>
      <c r="JS49" s="5"/>
      <c r="JT49" s="5"/>
      <c r="JU49" s="5"/>
      <c r="JV49" s="5"/>
      <c r="JW49" s="5"/>
      <c r="JX49" s="5"/>
      <c r="JY49" s="5"/>
      <c r="JZ49" s="5"/>
      <c r="KA49" s="5"/>
      <c r="KB49" s="5"/>
      <c r="KC49" s="5"/>
      <c r="KD49" s="5"/>
      <c r="KE49" s="5"/>
      <c r="KF49" s="5"/>
      <c r="KG49" s="5"/>
      <c r="KH49" s="5"/>
      <c r="KI49" s="5"/>
      <c r="KJ49" s="5"/>
      <c r="KK49" s="5"/>
      <c r="KL49" s="5"/>
      <c r="KM49" s="5"/>
      <c r="KN49" s="5"/>
      <c r="KO49" s="5"/>
      <c r="KP49" s="5"/>
      <c r="KQ49" s="5"/>
      <c r="KR49" s="5"/>
      <c r="KS49" s="5"/>
      <c r="KT49" s="5"/>
      <c r="KU49" s="5"/>
      <c r="KV49" s="5"/>
      <c r="KW49" s="5"/>
      <c r="KX49" s="5"/>
      <c r="KY49" s="5"/>
      <c r="KZ49" s="5"/>
      <c r="LA49" s="5"/>
      <c r="LB49" s="5"/>
      <c r="LC49" s="5"/>
      <c r="LD49" s="5"/>
      <c r="LE49" s="5"/>
      <c r="LF49" s="5"/>
      <c r="LG49" s="5"/>
      <c r="LH49" s="5"/>
      <c r="LI49" s="5"/>
      <c r="LJ49" s="5"/>
      <c r="LK49" s="5"/>
      <c r="LL49" s="5"/>
      <c r="LM49" s="5"/>
      <c r="LN49" s="5"/>
      <c r="LO49" s="5"/>
      <c r="LP49" s="5"/>
      <c r="LQ49" s="5"/>
      <c r="LR49" s="5"/>
      <c r="LS49" s="5"/>
      <c r="LT49" s="5"/>
      <c r="LU49" s="5"/>
      <c r="LV49" s="5"/>
      <c r="LW49" s="5"/>
      <c r="LX49" s="5"/>
      <c r="LY49" s="5"/>
      <c r="LZ49" s="5"/>
      <c r="MA49" s="5"/>
      <c r="MB49" s="5"/>
      <c r="MC49" s="5"/>
      <c r="MD49" s="5"/>
      <c r="ME49" s="5"/>
      <c r="MF49" s="5"/>
      <c r="MG49" s="5"/>
      <c r="MH49" s="5"/>
      <c r="MI49" s="5"/>
      <c r="MJ49" s="5"/>
      <c r="MK49" s="5"/>
      <c r="ML49" s="5"/>
      <c r="MM49" s="5"/>
      <c r="MN49" s="5"/>
      <c r="MO49" s="5"/>
      <c r="MP49" s="5"/>
      <c r="MQ49" s="5"/>
      <c r="MR49" s="5"/>
      <c r="MS49" s="5"/>
      <c r="MT49" s="5"/>
      <c r="MU49" s="5"/>
      <c r="MV49" s="5"/>
      <c r="MW49" s="5"/>
      <c r="MX49" s="5"/>
      <c r="MY49" s="5"/>
      <c r="MZ49" s="5"/>
      <c r="NA49" s="5"/>
      <c r="NB49" s="5"/>
      <c r="NC49" s="5"/>
      <c r="ND49" s="5"/>
      <c r="NE49" s="5"/>
      <c r="NF49" s="5"/>
      <c r="NG49" s="5"/>
      <c r="NH49" s="5"/>
      <c r="NI49" s="5"/>
      <c r="NJ49" s="5"/>
      <c r="NK49" s="5"/>
      <c r="NL49" s="5"/>
      <c r="NM49" s="5"/>
      <c r="NN49" s="5"/>
      <c r="NO49" s="5"/>
      <c r="NP49" s="5"/>
      <c r="NQ49" s="5"/>
      <c r="NR49" s="5"/>
      <c r="NS49" s="5"/>
      <c r="NT49" s="5"/>
      <c r="NU49" s="5"/>
      <c r="NV49" s="5"/>
      <c r="NW49" s="5"/>
      <c r="NX49" s="5"/>
      <c r="NY49" s="5"/>
      <c r="NZ49" s="5"/>
      <c r="OA49" s="5"/>
      <c r="OB49" s="5"/>
      <c r="OC49" s="5"/>
      <c r="OD49" s="5"/>
      <c r="OE49" s="5"/>
      <c r="OF49" s="5"/>
      <c r="OG49" s="5"/>
      <c r="OH49" s="5"/>
      <c r="OI49" s="5"/>
      <c r="OJ49" s="5"/>
      <c r="OK49" s="5"/>
    </row>
    <row r="50" spans="1:401" s="9" customFormat="1" ht="24" customHeight="1" thickBot="1" x14ac:dyDescent="0.35">
      <c r="A50" s="71"/>
      <c r="B50" s="72"/>
      <c r="C50" s="73"/>
      <c r="D50" s="74" t="s">
        <v>78</v>
      </c>
      <c r="E50" s="75">
        <f>SUM(E10:E49)</f>
        <v>2158574</v>
      </c>
      <c r="F50" s="75">
        <f>SUM(F10:F49)</f>
        <v>1799130</v>
      </c>
      <c r="G50" s="75">
        <f>SUM(G10:G49)</f>
        <v>1787697</v>
      </c>
      <c r="H50" s="76">
        <f t="shared" si="11"/>
        <v>99.4</v>
      </c>
      <c r="I50" s="77">
        <f>SUM(I10:I49)</f>
        <v>1615921</v>
      </c>
      <c r="J50" s="77">
        <f>SUM(J10:J49)</f>
        <v>1347055</v>
      </c>
      <c r="K50" s="77">
        <f>SUM(K10:K49)</f>
        <v>1044359</v>
      </c>
      <c r="L50" s="76">
        <f t="shared" si="0"/>
        <v>77.5</v>
      </c>
      <c r="M50" s="113">
        <f t="shared" si="2"/>
        <v>88.5</v>
      </c>
      <c r="N50" s="78"/>
      <c r="O50" s="79"/>
      <c r="P50" s="79"/>
      <c r="Q50" s="78"/>
      <c r="R50" s="80">
        <f>SUM(R10:R49)</f>
        <v>226004249.34000006</v>
      </c>
      <c r="S50" s="81">
        <f>SUM(S10:S49)</f>
        <v>1151078</v>
      </c>
      <c r="T50" s="82">
        <f>ROUND(R50*0.7/S50,2)</f>
        <v>137.44</v>
      </c>
      <c r="U50" s="83">
        <f>SUM(U10:U49)</f>
        <v>70964532.640000001</v>
      </c>
      <c r="V50" s="83">
        <f>SUM(V10:V49)</f>
        <v>87239627.679999992</v>
      </c>
      <c r="W50" s="80">
        <f>SUM(W10:W49)</f>
        <v>169</v>
      </c>
      <c r="X50" s="83">
        <f>ROUND(R50*0.3/W50,2)</f>
        <v>401190.98</v>
      </c>
      <c r="Y50" s="83">
        <f>SUM(Y10:Y49)</f>
        <v>67801275.620000005</v>
      </c>
      <c r="Z50" s="83">
        <f>SUM(Z10:Z49)</f>
        <v>226005435.94000003</v>
      </c>
      <c r="AA50" s="84">
        <f>SUM(AA10:AA49)</f>
        <v>61387960.829999991</v>
      </c>
      <c r="AB50" s="84">
        <f>SUM(AB10:AB49)</f>
        <v>143466313.81</v>
      </c>
      <c r="AC50" s="84">
        <f>SUM(AC10:AC49)</f>
        <v>204854274.64000005</v>
      </c>
      <c r="AD50" s="84">
        <f>R50-AC50</f>
        <v>21149974.700000018</v>
      </c>
      <c r="AE50" s="84">
        <f>SUM(AE10:AE49)</f>
        <v>226004249.34</v>
      </c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5"/>
      <c r="BM50" s="85"/>
      <c r="BN50" s="85"/>
      <c r="BO50" s="85"/>
      <c r="BP50" s="85"/>
      <c r="BQ50" s="85"/>
      <c r="BR50" s="85"/>
      <c r="BS50" s="85"/>
      <c r="BT50" s="85"/>
      <c r="BU50" s="85"/>
      <c r="BV50" s="85"/>
      <c r="BW50" s="85"/>
      <c r="BX50" s="85"/>
      <c r="BY50" s="85"/>
      <c r="BZ50" s="85"/>
      <c r="CA50" s="85"/>
      <c r="CB50" s="85"/>
      <c r="CC50" s="85"/>
      <c r="CD50" s="85"/>
      <c r="CE50" s="85"/>
      <c r="CF50" s="85"/>
      <c r="CG50" s="85"/>
      <c r="CH50" s="85"/>
      <c r="CI50" s="85"/>
      <c r="CJ50" s="85"/>
      <c r="CK50" s="85"/>
      <c r="CL50" s="85"/>
      <c r="CM50" s="85"/>
      <c r="CN50" s="85"/>
      <c r="CO50" s="85"/>
      <c r="CP50" s="85"/>
      <c r="CQ50" s="85"/>
      <c r="CR50" s="85"/>
      <c r="CS50" s="85"/>
      <c r="CT50" s="85"/>
      <c r="CU50" s="85"/>
      <c r="CV50" s="85"/>
      <c r="CW50" s="85"/>
      <c r="CX50" s="85"/>
      <c r="CY50" s="85"/>
      <c r="CZ50" s="85"/>
      <c r="DA50" s="85"/>
      <c r="DB50" s="85"/>
      <c r="DC50" s="85"/>
      <c r="DD50" s="85"/>
      <c r="DE50" s="85"/>
      <c r="DF50" s="85"/>
      <c r="DG50" s="85"/>
      <c r="DH50" s="85"/>
      <c r="DI50" s="85"/>
      <c r="DJ50" s="85"/>
      <c r="DK50" s="85"/>
      <c r="DL50" s="85"/>
      <c r="DM50" s="85"/>
      <c r="DN50" s="85"/>
      <c r="DO50" s="85"/>
      <c r="DP50" s="85"/>
      <c r="DQ50" s="85"/>
      <c r="DR50" s="85"/>
      <c r="DS50" s="85"/>
      <c r="DT50" s="85"/>
      <c r="DU50" s="85"/>
      <c r="DV50" s="85"/>
      <c r="DW50" s="85"/>
      <c r="DX50" s="85"/>
      <c r="DY50" s="85"/>
      <c r="DZ50" s="85"/>
      <c r="EA50" s="85"/>
      <c r="EB50" s="85"/>
      <c r="EC50" s="85"/>
      <c r="ED50" s="85"/>
      <c r="EE50" s="85"/>
      <c r="EF50" s="85"/>
      <c r="EG50" s="85"/>
      <c r="EH50" s="85"/>
      <c r="EI50" s="85"/>
      <c r="EJ50" s="85"/>
      <c r="EK50" s="85"/>
      <c r="EL50" s="85"/>
      <c r="EM50" s="85"/>
      <c r="EN50" s="85"/>
      <c r="EO50" s="85"/>
      <c r="EP50" s="85"/>
      <c r="EQ50" s="85"/>
      <c r="ER50" s="85"/>
      <c r="ES50" s="85"/>
      <c r="ET50" s="85"/>
      <c r="EU50" s="85"/>
      <c r="EV50" s="85"/>
      <c r="EW50" s="85"/>
      <c r="EX50" s="85"/>
      <c r="EY50" s="85"/>
      <c r="EZ50" s="85"/>
      <c r="FA50" s="85"/>
      <c r="FB50" s="85"/>
      <c r="FC50" s="85"/>
      <c r="FD50" s="85"/>
      <c r="FE50" s="85"/>
      <c r="FF50" s="85"/>
      <c r="FG50" s="85"/>
      <c r="FH50" s="85"/>
      <c r="FI50" s="85"/>
      <c r="FJ50" s="85"/>
      <c r="FK50" s="85"/>
      <c r="FL50" s="85"/>
      <c r="FM50" s="85"/>
      <c r="FN50" s="85"/>
      <c r="FO50" s="85"/>
      <c r="FP50" s="85"/>
      <c r="FQ50" s="85"/>
      <c r="FR50" s="85"/>
      <c r="FS50" s="85"/>
      <c r="FT50" s="85"/>
      <c r="FU50" s="85"/>
      <c r="FV50" s="85"/>
      <c r="FW50" s="85"/>
      <c r="FX50" s="85"/>
      <c r="FY50" s="85"/>
      <c r="FZ50" s="85"/>
      <c r="GA50" s="85"/>
      <c r="GB50" s="85"/>
      <c r="GC50" s="85"/>
      <c r="GD50" s="85"/>
      <c r="GE50" s="85"/>
      <c r="GF50" s="85"/>
      <c r="GG50" s="85"/>
      <c r="GH50" s="85"/>
      <c r="GI50" s="85"/>
      <c r="GJ50" s="85"/>
      <c r="GK50" s="85"/>
      <c r="GL50" s="85"/>
      <c r="GM50" s="85"/>
      <c r="GN50" s="85"/>
      <c r="GO50" s="85"/>
      <c r="GP50" s="85"/>
      <c r="GQ50" s="85"/>
      <c r="GR50" s="85"/>
      <c r="GS50" s="85"/>
      <c r="GT50" s="85"/>
      <c r="GU50" s="85"/>
      <c r="GV50" s="85"/>
      <c r="GW50" s="85"/>
      <c r="GX50" s="85"/>
      <c r="GY50" s="85"/>
      <c r="GZ50" s="85"/>
      <c r="HA50" s="85"/>
      <c r="HB50" s="85"/>
      <c r="HC50" s="85"/>
      <c r="HD50" s="85"/>
      <c r="HE50" s="85"/>
      <c r="HF50" s="85"/>
      <c r="HG50" s="85"/>
      <c r="HH50" s="85"/>
      <c r="HI50" s="85"/>
      <c r="HJ50" s="85"/>
      <c r="HK50" s="85"/>
      <c r="HL50" s="85"/>
      <c r="HM50" s="85"/>
      <c r="HN50" s="85"/>
      <c r="HO50" s="85"/>
      <c r="HP50" s="85"/>
      <c r="HQ50" s="85"/>
      <c r="HR50" s="85"/>
      <c r="HS50" s="85"/>
      <c r="HT50" s="85"/>
      <c r="HU50" s="85"/>
      <c r="HV50" s="85"/>
      <c r="HW50" s="85"/>
      <c r="HX50" s="85"/>
      <c r="HY50" s="85"/>
      <c r="HZ50" s="85"/>
      <c r="IA50" s="85"/>
      <c r="IB50" s="85"/>
      <c r="IC50" s="85"/>
      <c r="ID50" s="85"/>
      <c r="IE50" s="85"/>
      <c r="IF50" s="85"/>
      <c r="IG50" s="85"/>
      <c r="IH50" s="85"/>
      <c r="II50" s="85"/>
      <c r="IJ50" s="85"/>
      <c r="IK50" s="85"/>
      <c r="IL50" s="85"/>
      <c r="IM50" s="85"/>
      <c r="IN50" s="85"/>
      <c r="IO50" s="85"/>
      <c r="IP50" s="85"/>
      <c r="IQ50" s="85"/>
      <c r="IR50" s="85"/>
      <c r="IS50" s="85"/>
      <c r="IT50" s="85"/>
      <c r="IU50" s="85"/>
      <c r="IV50" s="85"/>
      <c r="IW50" s="85"/>
      <c r="IX50" s="85"/>
      <c r="IY50" s="85"/>
      <c r="IZ50" s="85"/>
      <c r="JA50" s="85"/>
      <c r="JB50" s="85"/>
      <c r="JC50" s="85"/>
      <c r="JD50" s="85"/>
      <c r="JE50" s="85"/>
      <c r="JF50" s="85"/>
      <c r="JG50" s="85"/>
      <c r="JH50" s="85"/>
      <c r="JI50" s="85"/>
      <c r="JJ50" s="85"/>
      <c r="JK50" s="85"/>
      <c r="JL50" s="85"/>
      <c r="JM50" s="85"/>
      <c r="JN50" s="85"/>
      <c r="JO50" s="85"/>
      <c r="JP50" s="85"/>
      <c r="JQ50" s="85"/>
      <c r="JR50" s="85"/>
      <c r="JS50" s="85"/>
      <c r="JT50" s="85"/>
      <c r="JU50" s="85"/>
      <c r="JV50" s="85"/>
      <c r="JW50" s="85"/>
      <c r="JX50" s="85"/>
      <c r="JY50" s="85"/>
      <c r="JZ50" s="85"/>
      <c r="KA50" s="85"/>
      <c r="KB50" s="85"/>
      <c r="KC50" s="85"/>
      <c r="KD50" s="85"/>
      <c r="KE50" s="85"/>
      <c r="KF50" s="85"/>
      <c r="KG50" s="85"/>
      <c r="KH50" s="85"/>
      <c r="KI50" s="85"/>
      <c r="KJ50" s="85"/>
      <c r="KK50" s="85"/>
      <c r="KL50" s="85"/>
      <c r="KM50" s="85"/>
      <c r="KN50" s="85"/>
      <c r="KO50" s="85"/>
      <c r="KP50" s="85"/>
      <c r="KQ50" s="85"/>
      <c r="KR50" s="85"/>
      <c r="KS50" s="85"/>
      <c r="KT50" s="85"/>
      <c r="KU50" s="85"/>
      <c r="KV50" s="85"/>
      <c r="KW50" s="85"/>
      <c r="KX50" s="85"/>
      <c r="KY50" s="85"/>
      <c r="KZ50" s="85"/>
      <c r="LA50" s="85"/>
      <c r="LB50" s="85"/>
      <c r="LC50" s="85"/>
      <c r="LD50" s="85"/>
      <c r="LE50" s="85"/>
      <c r="LF50" s="85"/>
      <c r="LG50" s="85"/>
      <c r="LH50" s="85"/>
      <c r="LI50" s="85"/>
      <c r="LJ50" s="85"/>
      <c r="LK50" s="85"/>
      <c r="LL50" s="85"/>
      <c r="LM50" s="85"/>
      <c r="LN50" s="85"/>
      <c r="LO50" s="85"/>
      <c r="LP50" s="85"/>
      <c r="LQ50" s="85"/>
      <c r="LR50" s="85"/>
      <c r="LS50" s="85"/>
      <c r="LT50" s="85"/>
      <c r="LU50" s="85"/>
      <c r="LV50" s="85"/>
      <c r="LW50" s="85"/>
      <c r="LX50" s="85"/>
      <c r="LY50" s="85"/>
      <c r="LZ50" s="85"/>
      <c r="MA50" s="85"/>
      <c r="MB50" s="85"/>
      <c r="MC50" s="85"/>
      <c r="MD50" s="85"/>
      <c r="ME50" s="85"/>
      <c r="MF50" s="85"/>
      <c r="MG50" s="85"/>
      <c r="MH50" s="85"/>
      <c r="MI50" s="85"/>
      <c r="MJ50" s="85"/>
      <c r="MK50" s="85"/>
      <c r="ML50" s="85"/>
      <c r="MM50" s="85"/>
      <c r="MN50" s="85"/>
      <c r="MO50" s="85"/>
      <c r="MP50" s="85"/>
      <c r="MQ50" s="85"/>
      <c r="MR50" s="85"/>
      <c r="MS50" s="85"/>
      <c r="MT50" s="85"/>
      <c r="MU50" s="85"/>
      <c r="MV50" s="85"/>
      <c r="MW50" s="85"/>
      <c r="MX50" s="85"/>
      <c r="MY50" s="85"/>
      <c r="MZ50" s="85"/>
      <c r="NA50" s="85"/>
      <c r="NB50" s="85"/>
      <c r="NC50" s="85"/>
      <c r="ND50" s="85"/>
      <c r="NE50" s="85"/>
      <c r="NF50" s="85"/>
      <c r="NG50" s="85"/>
      <c r="NH50" s="85"/>
      <c r="NI50" s="85"/>
      <c r="NJ50" s="85"/>
      <c r="NK50" s="85"/>
      <c r="NL50" s="85"/>
      <c r="NM50" s="85"/>
      <c r="NN50" s="85"/>
      <c r="NO50" s="85"/>
      <c r="NP50" s="85"/>
      <c r="NQ50" s="85"/>
      <c r="NR50" s="85"/>
      <c r="NS50" s="85"/>
      <c r="NT50" s="85"/>
      <c r="NU50" s="85"/>
      <c r="NV50" s="85"/>
      <c r="NW50" s="85"/>
      <c r="NX50" s="85"/>
      <c r="NY50" s="85"/>
      <c r="NZ50" s="85"/>
      <c r="OA50" s="85"/>
      <c r="OB50" s="85"/>
      <c r="OC50" s="85"/>
      <c r="OD50" s="85"/>
      <c r="OE50" s="85"/>
      <c r="OF50" s="85"/>
      <c r="OG50" s="85"/>
      <c r="OH50" s="85"/>
      <c r="OI50" s="85"/>
      <c r="OJ50" s="85"/>
      <c r="OK50" s="85"/>
    </row>
    <row r="51" spans="1:401" ht="36.6" customHeight="1" x14ac:dyDescent="0.3">
      <c r="R51" s="89"/>
      <c r="S51" s="90"/>
      <c r="T51" s="91"/>
      <c r="U51" s="92"/>
      <c r="V51" s="93"/>
      <c r="X51" s="94"/>
      <c r="Y51" s="95"/>
      <c r="Z51" s="93"/>
      <c r="AA51" s="93"/>
      <c r="AE51" s="96"/>
    </row>
    <row r="52" spans="1:401" ht="18" x14ac:dyDescent="0.35">
      <c r="E52" s="97"/>
      <c r="F52" s="97"/>
      <c r="G52" s="98"/>
      <c r="H52" s="98"/>
      <c r="J52" s="99"/>
      <c r="K52" s="99"/>
      <c r="R52" s="100"/>
    </row>
    <row r="53" spans="1:401" x14ac:dyDescent="0.3">
      <c r="F53" s="93"/>
      <c r="G53" s="93"/>
      <c r="J53" s="99"/>
      <c r="K53" s="99"/>
      <c r="S53" s="102"/>
      <c r="Y53" s="103"/>
      <c r="Z53" s="104"/>
      <c r="AA53" s="104"/>
    </row>
  </sheetData>
  <mergeCells count="23">
    <mergeCell ref="AC7:AC8"/>
    <mergeCell ref="AD7:AD8"/>
    <mergeCell ref="T7:V7"/>
    <mergeCell ref="G1:I1"/>
    <mergeCell ref="E2:I2"/>
    <mergeCell ref="N2:R2"/>
    <mergeCell ref="E3:S3"/>
    <mergeCell ref="R5:AE6"/>
    <mergeCell ref="E7:H7"/>
    <mergeCell ref="I7:L7"/>
    <mergeCell ref="M7:N7"/>
    <mergeCell ref="O7:P7"/>
    <mergeCell ref="Q7:Q8"/>
    <mergeCell ref="AE7:AE8"/>
    <mergeCell ref="W7:Y7"/>
    <mergeCell ref="Z7:Z8"/>
    <mergeCell ref="AA7:AA8"/>
    <mergeCell ref="AB7:AB8"/>
    <mergeCell ref="A5:A8"/>
    <mergeCell ref="B5:B8"/>
    <mergeCell ref="D5:D8"/>
    <mergeCell ref="E5:N6"/>
    <mergeCell ref="O5:Q6"/>
  </mergeCells>
  <pageMargins left="0.17" right="0.15748031496062992" top="0.24" bottom="0.17" header="0.15748031496062992" footer="0.19685039370078741"/>
  <pageSetup paperSize="9" scale="60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(12 мес )24</vt:lpstr>
      <vt:lpstr>'таблица (12 мес )24'!Заголовки_для_печати</vt:lpstr>
      <vt:lpstr>'таблица (12 мес )24'!Область_печати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2024-12-13T06:03:04Z</cp:lastPrinted>
  <dcterms:created xsi:type="dcterms:W3CDTF">2024-12-13T05:42:47Z</dcterms:created>
  <dcterms:modified xsi:type="dcterms:W3CDTF">2024-12-17T00:01:45Z</dcterms:modified>
</cp:coreProperties>
</file>